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1.xml" ContentType="application/vnd.openxmlformats-officedocument.spreadsheetml.table+xml"/>
  <Override PartName="/xl/drawings/drawing9.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lbautista\Desktop\GCCA\Cold Chain Index\Q3 Jan 2023\"/>
    </mc:Choice>
  </mc:AlternateContent>
  <xr:revisionPtr revIDLastSave="0" documentId="8_{72AE8167-B863-4723-9177-A496C62CF06B}" xr6:coauthVersionLast="47" xr6:coauthVersionMax="47" xr10:uidLastSave="{00000000-0000-0000-0000-000000000000}"/>
  <bookViews>
    <workbookView xWindow="-110" yWindow="-110" windowWidth="19420" windowHeight="10420" xr2:uid="{00000000-000D-0000-FFFF-FFFF00000000}"/>
  </bookViews>
  <sheets>
    <sheet name="Cold Chain Index" sheetId="3" r:id="rId1"/>
    <sheet name="National Labor" sheetId="10" r:id="rId2"/>
    <sheet name="Regional Labor" sheetId="1" r:id="rId3"/>
    <sheet name="National and State Energy" sheetId="8" r:id="rId4"/>
    <sheet name="Energy Quarterly Calculations" sheetId="16" state="hidden" r:id="rId5"/>
    <sheet name="National Rent" sheetId="4" r:id="rId6"/>
    <sheet name="Metro Rent" sheetId="14" r:id="rId7"/>
    <sheet name="National Supplies &amp; Other" sheetId="7" r:id="rId8"/>
    <sheet name="National Maintenance &amp; Repair" sheetId="5" r:id="rId9"/>
    <sheet name="All Location Values" sheetId="15" r:id="rId10"/>
    <sheet name="Regions and Metros" sheetId="9" r:id="rId11"/>
  </sheets>
  <definedNames>
    <definedName name="_xlnm._FilterDatabase" localSheetId="3" hidden="1">'National and State Energy'!$B$10:$CL$10</definedName>
    <definedName name="_xlnm._FilterDatabase" localSheetId="8" hidden="1">'National Maintenance &amp; Repair'!$A$13:$E$154</definedName>
    <definedName name="_xlnm._FilterDatabase" localSheetId="5" hidden="1">'National Rent'!$A$13:$E$206</definedName>
    <definedName name="_xlnm._FilterDatabase" localSheetId="7" hidden="1">'National Supplies &amp; Other'!$A$13:$E$214</definedName>
    <definedName name="_xlcn.WorksheetConnection_RegionsC25D751" hidden="1">'Regions and Metros'!$B$2:$B$23</definedName>
    <definedName name="Alabama">'Regions and Metros'!$B$26:$B$27</definedName>
    <definedName name="Alaska">'Regions and Metros'!$C$26</definedName>
    <definedName name="Arizona">'Regions and Metros'!$D$26:$D$28</definedName>
    <definedName name="Arkansas">'Regions and Metros'!$E$26</definedName>
    <definedName name="California">'Regions and Metros'!$F$26:$F$36</definedName>
    <definedName name="Colorado">'Regions and Metros'!$G$26:$G$28</definedName>
    <definedName name="Connecticut">'Regions and Metros'!$H$26:$H$28</definedName>
    <definedName name="Delaware">'Regions and Metros'!$I$26</definedName>
    <definedName name="District_of_Columbia">'Regions and Metros'!$J$26</definedName>
    <definedName name="Florida">'Regions and Metros'!$K$26:$K$35</definedName>
    <definedName name="Georgia">'Regions and Metros'!$L$26:$L$28</definedName>
    <definedName name="Hawaii">'Regions and Metros'!$M$26</definedName>
    <definedName name="Idaho">'Regions and Metros'!$N$26:$N$27</definedName>
    <definedName name="Illinois">'Regions and Metros'!$O$26:$O$27</definedName>
    <definedName name="Indiana">'Regions and Metros'!$P$26:$P$27</definedName>
    <definedName name="Iowa">'Regions and Metros'!$Q$26</definedName>
    <definedName name="Kansas">'Regions and Metros'!$R$26:$R$27</definedName>
    <definedName name="Kentucky">'Regions and Metros'!$S$26:$S$27</definedName>
    <definedName name="Louisiana">'Regions and Metros'!$T$26</definedName>
    <definedName name="Maine">'Regions and Metros'!$U$26</definedName>
    <definedName name="Maryland">'Regions and Metros'!$V$26:$V$28</definedName>
    <definedName name="Massachusetts">'Regions and Metros'!$W$26:$W$27</definedName>
    <definedName name="Michigan">'Regions and Metros'!$X$26:$X$27</definedName>
    <definedName name="Mid_Atlantic_Region">Table2[Mid_Atlantic_Region]</definedName>
    <definedName name="Midwest_Region">'Regions and Metros'!$B$3:$B$15</definedName>
    <definedName name="Minnesota">'Regions and Metros'!$Y$26:$Y$27</definedName>
    <definedName name="Mississippi">'Regions and Metros'!$Z$26</definedName>
    <definedName name="Missouri">'Regions and Metros'!$AA$26:$AA$28</definedName>
    <definedName name="Montana">'Regions and Metros'!$AB$26</definedName>
    <definedName name="Mountain_Region">Table5[Mountain_Region]</definedName>
    <definedName name="Nebraska">'Regions and Metros'!$AC$26:$AC$27</definedName>
    <definedName name="Nevada">'Regions and Metros'!$AD$26:$AD$28</definedName>
    <definedName name="New_England">Table6[New_England]</definedName>
    <definedName name="New_Hampshire">'Regions and Metros'!$AE$26:$AE$27</definedName>
    <definedName name="New_Jersey">'Regions and Metros'!$AF$26:$AF$28</definedName>
    <definedName name="New_Mexico">'Regions and Metros'!$AG$26</definedName>
    <definedName name="New_York">'Regions and Metros'!$AH$26:$AH$32</definedName>
    <definedName name="North_Carolina">'Regions and Metros'!$AI$26:$AI$28</definedName>
    <definedName name="North_Dakota">'Regions and Metros'!$AJ$26</definedName>
    <definedName name="Northeast_Region">'Regions and Metros'!$C$4:$C$19</definedName>
    <definedName name="Ohio">'Regions and Metros'!$AK$26:$AK$29</definedName>
    <definedName name="Oklahoma">'Regions and Metros'!$AL$26:$AL$27</definedName>
    <definedName name="Oregon">'Regions and Metros'!$AM$26:$AM$27</definedName>
    <definedName name="Pacific_Region">'Regions and Metros'!$E$3:$E$8</definedName>
    <definedName name="Pennsylvania">'Regions and Metros'!$AN$26:$AN$29</definedName>
    <definedName name="_xlnm.Print_Area" localSheetId="0">'Cold Chain Index'!$D$3:$O$25</definedName>
    <definedName name="_xlnm.Print_Area" localSheetId="3">'National and State Energy'!$CU:$CU</definedName>
    <definedName name="_xlnm.Print_Titles" localSheetId="3">'National and State Energy'!$B:$B</definedName>
    <definedName name="Rhode_Island">'Regions and Metros'!$AO$26:$AO$27</definedName>
    <definedName name="South_Carolina">'Regions and Metros'!$AP$26:$AP$28</definedName>
    <definedName name="South_Dakota">'Regions and Metros'!$AQ$26</definedName>
    <definedName name="South_Region">'Regions and Metros'!$D$3:$D$20</definedName>
    <definedName name="Tennessee">'Regions and Metros'!$AR$26:$AR$28</definedName>
    <definedName name="Texas">'Regions and Metros'!$AS$26:$AS$31</definedName>
    <definedName name="Utah">'Regions and Metros'!$AT$26:$AT$27</definedName>
    <definedName name="Vermont">'Regions and Metros'!$AU$26</definedName>
    <definedName name="Virginia">'Regions and Metros'!$AV$26:$AV$31</definedName>
    <definedName name="Washington">'Regions and Metros'!$AW$26:$AW$28</definedName>
    <definedName name="West_Region">Table4[Pacific_Region]</definedName>
    <definedName name="West_Virginia">'Regions and Metros'!$AX$26</definedName>
    <definedName name="Wisconsin">'Regions and Metros'!$AY$26:$AY$27</definedName>
    <definedName name="Wyoming">'Regions and Metros'!$AZ$26</definedName>
  </definedNames>
  <calcPr calcId="191029"/>
  <extLst>
    <ext xmlns:x15="http://schemas.microsoft.com/office/spreadsheetml/2010/11/main" uri="{FCE2AD5D-F65C-4FA6-A056-5C36A1767C68}">
      <x15:dataModel>
        <x15:modelTables>
          <x15:modelTable id="Range" name="Range" connection="WorksheetConnection_Regions!$C$25:$D$75"/>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5" l="1"/>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3" i="15"/>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7" i="3"/>
  <c r="Q12" i="3" l="1"/>
  <c r="Q11" i="3"/>
  <c r="Q10" i="3"/>
  <c r="Q9" i="3"/>
  <c r="Q8" i="3"/>
  <c r="Q7" i="3"/>
  <c r="N12" i="3"/>
  <c r="N11" i="3"/>
  <c r="N10" i="3"/>
  <c r="N9" i="3"/>
  <c r="N7" i="3"/>
  <c r="E162" i="5"/>
  <c r="E214" i="7"/>
  <c r="AU13" i="14"/>
  <c r="AU14" i="14"/>
  <c r="AU15" i="14"/>
  <c r="AU16" i="14"/>
  <c r="AU17" i="14"/>
  <c r="AU18" i="14"/>
  <c r="AU19" i="14"/>
  <c r="AU20" i="14"/>
  <c r="AU21" i="14"/>
  <c r="AU22" i="14"/>
  <c r="AU23" i="14"/>
  <c r="AU24" i="14"/>
  <c r="AU25" i="14"/>
  <c r="AU26" i="14"/>
  <c r="AU27" i="14"/>
  <c r="AU28" i="14"/>
  <c r="AU29" i="14"/>
  <c r="AU30" i="14"/>
  <c r="AU31" i="14"/>
  <c r="AU32" i="14"/>
  <c r="AU33" i="14"/>
  <c r="AU34" i="14"/>
  <c r="AU35" i="14"/>
  <c r="AU36" i="14"/>
  <c r="AU37" i="14"/>
  <c r="AU38" i="14"/>
  <c r="AU39" i="14"/>
  <c r="AU40" i="14"/>
  <c r="AU41" i="14"/>
  <c r="AU42" i="14"/>
  <c r="AU43" i="14"/>
  <c r="AU44" i="14"/>
  <c r="AU45" i="14"/>
  <c r="AU46" i="14"/>
  <c r="AU47" i="14"/>
  <c r="AU48" i="14"/>
  <c r="AU49" i="14"/>
  <c r="AU50" i="14"/>
  <c r="AU51" i="14"/>
  <c r="AU52" i="14"/>
  <c r="AU53" i="14"/>
  <c r="AU54" i="14"/>
  <c r="AU55" i="14"/>
  <c r="AU56" i="14"/>
  <c r="AU57" i="14"/>
  <c r="AU58" i="14"/>
  <c r="AU59" i="14"/>
  <c r="AU60" i="14"/>
  <c r="AU61" i="14"/>
  <c r="AU62" i="14"/>
  <c r="AU63" i="14"/>
  <c r="AU64" i="14"/>
  <c r="AU65" i="14"/>
  <c r="AU66" i="14"/>
  <c r="AU67" i="14"/>
  <c r="AU68" i="14"/>
  <c r="AU69" i="14"/>
  <c r="AU70" i="14"/>
  <c r="AU71" i="14"/>
  <c r="AU72" i="14"/>
  <c r="AU73" i="14"/>
  <c r="AU74" i="14"/>
  <c r="AU75" i="14"/>
  <c r="AU76" i="14"/>
  <c r="AU77" i="14"/>
  <c r="AU78" i="14"/>
  <c r="AU79" i="14"/>
  <c r="AU80" i="14"/>
  <c r="AU81" i="14"/>
  <c r="AU82" i="14"/>
  <c r="AU83" i="14"/>
  <c r="AU84" i="14"/>
  <c r="AU85" i="14"/>
  <c r="AU86" i="14"/>
  <c r="AU87" i="14"/>
  <c r="AU88" i="14"/>
  <c r="AU89" i="14"/>
  <c r="AU90" i="14"/>
  <c r="AU91" i="14"/>
  <c r="AU12" i="14"/>
  <c r="AX37" i="14"/>
  <c r="AH12" i="14"/>
  <c r="AH13" i="14"/>
  <c r="AH14" i="14"/>
  <c r="AH15" i="14"/>
  <c r="AH16" i="14"/>
  <c r="AH17" i="14"/>
  <c r="AH18" i="14"/>
  <c r="AH19" i="14"/>
  <c r="AH20" i="14"/>
  <c r="AH21" i="14"/>
  <c r="AH22" i="14"/>
  <c r="AH23" i="14"/>
  <c r="AH24" i="14"/>
  <c r="AH25" i="14"/>
  <c r="AH26" i="14"/>
  <c r="AH27" i="14"/>
  <c r="AH28" i="14"/>
  <c r="AH29" i="14"/>
  <c r="AH30" i="14"/>
  <c r="AH31" i="14"/>
  <c r="AH32" i="14"/>
  <c r="AH33" i="14"/>
  <c r="AH34" i="14"/>
  <c r="AH35" i="14"/>
  <c r="AH36" i="14"/>
  <c r="AH37" i="14"/>
  <c r="AH38" i="14"/>
  <c r="AH39" i="14"/>
  <c r="AH40" i="14"/>
  <c r="AH41" i="14"/>
  <c r="AH42" i="14"/>
  <c r="AH43" i="14"/>
  <c r="AH44" i="14"/>
  <c r="AH45" i="14"/>
  <c r="AH46" i="14"/>
  <c r="AH47" i="14"/>
  <c r="AH48" i="14"/>
  <c r="AH49" i="14"/>
  <c r="AH50" i="14"/>
  <c r="AH51" i="14"/>
  <c r="AH52" i="14"/>
  <c r="AH53" i="14"/>
  <c r="AH54" i="14"/>
  <c r="AH55" i="14"/>
  <c r="AH56" i="14"/>
  <c r="AH57" i="14"/>
  <c r="AH58" i="14"/>
  <c r="AH59" i="14"/>
  <c r="AH60" i="14"/>
  <c r="AH61" i="14"/>
  <c r="AH62" i="14"/>
  <c r="AH63" i="14"/>
  <c r="AH64" i="14"/>
  <c r="AH65" i="14"/>
  <c r="AH66" i="14"/>
  <c r="AH67" i="14"/>
  <c r="AH68" i="14"/>
  <c r="AH69" i="14"/>
  <c r="AH70" i="14"/>
  <c r="AH71" i="14"/>
  <c r="AH72" i="14"/>
  <c r="AH73" i="14"/>
  <c r="AH74" i="14"/>
  <c r="AH75" i="14"/>
  <c r="AH76" i="14"/>
  <c r="AH77" i="14"/>
  <c r="AH78" i="14"/>
  <c r="AH79" i="14"/>
  <c r="AH80" i="14"/>
  <c r="AH81" i="14"/>
  <c r="AH82" i="14"/>
  <c r="AH83" i="14"/>
  <c r="AH84" i="14"/>
  <c r="AH85" i="14"/>
  <c r="AH86" i="14"/>
  <c r="AH87" i="14"/>
  <c r="AH88" i="14"/>
  <c r="AH89" i="14"/>
  <c r="AH90" i="14"/>
  <c r="AH91" i="14"/>
  <c r="AH11" i="14"/>
  <c r="DC93" i="8" l="1"/>
  <c r="CL12" i="8"/>
  <c r="CL13" i="8"/>
  <c r="CL14" i="8"/>
  <c r="CL15" i="8"/>
  <c r="CL16" i="8"/>
  <c r="CL17" i="8"/>
  <c r="CL18" i="8"/>
  <c r="CL19" i="8"/>
  <c r="CL20" i="8"/>
  <c r="CL21" i="8"/>
  <c r="CL22" i="8"/>
  <c r="CL23" i="8"/>
  <c r="CL24" i="8"/>
  <c r="CL25" i="8"/>
  <c r="CL26" i="8"/>
  <c r="CL27" i="8"/>
  <c r="CL28" i="8"/>
  <c r="CL29" i="8"/>
  <c r="CL30" i="8"/>
  <c r="CL31" i="8"/>
  <c r="CL32" i="8"/>
  <c r="CL33" i="8"/>
  <c r="CL34" i="8"/>
  <c r="CL35" i="8"/>
  <c r="CL36" i="8"/>
  <c r="CL37" i="8"/>
  <c r="CL38" i="8"/>
  <c r="CL39" i="8"/>
  <c r="CL40" i="8"/>
  <c r="CL41" i="8"/>
  <c r="CL42" i="8"/>
  <c r="CL43" i="8"/>
  <c r="CL44" i="8"/>
  <c r="CL45" i="8"/>
  <c r="CL46" i="8"/>
  <c r="CL47" i="8"/>
  <c r="CL48" i="8"/>
  <c r="CL49" i="8"/>
  <c r="CL50" i="8"/>
  <c r="CL51" i="8"/>
  <c r="CL52" i="8"/>
  <c r="CL53" i="8"/>
  <c r="CL54" i="8"/>
  <c r="CL55" i="8"/>
  <c r="CL56" i="8"/>
  <c r="CL57" i="8"/>
  <c r="CL58" i="8"/>
  <c r="CL59" i="8"/>
  <c r="CL60" i="8"/>
  <c r="CL61" i="8"/>
  <c r="CL62" i="8"/>
  <c r="CL11" i="8"/>
  <c r="N8" i="3" s="1"/>
  <c r="P174" i="1"/>
  <c r="O174" i="1"/>
  <c r="N174" i="1"/>
  <c r="M174" i="1"/>
  <c r="L174" i="1"/>
  <c r="K174" i="1"/>
  <c r="J174" i="1"/>
  <c r="I174" i="1"/>
  <c r="H174" i="1"/>
  <c r="G174" i="1"/>
  <c r="F174" i="1"/>
  <c r="E174" i="1"/>
  <c r="D174" i="1"/>
  <c r="P108" i="1"/>
  <c r="N108" i="1"/>
  <c r="L108" i="1"/>
  <c r="J108" i="1"/>
  <c r="H108" i="1"/>
  <c r="F108" i="1"/>
  <c r="E102" i="10"/>
  <c r="E161" i="5"/>
  <c r="E213" i="7"/>
  <c r="AT49" i="14"/>
  <c r="AT25" i="14"/>
  <c r="AX36" i="14"/>
  <c r="AT85" i="14" s="1"/>
  <c r="DC92" i="8"/>
  <c r="CX60" i="8" s="1"/>
  <c r="DC91" i="8"/>
  <c r="CW17" i="8" s="1"/>
  <c r="O173" i="1"/>
  <c r="M173" i="1"/>
  <c r="K173" i="1"/>
  <c r="I173" i="1"/>
  <c r="G173" i="1"/>
  <c r="E173" i="1"/>
  <c r="D173" i="1"/>
  <c r="P107" i="1"/>
  <c r="N107" i="1"/>
  <c r="L107" i="1"/>
  <c r="J107" i="1"/>
  <c r="H107" i="1"/>
  <c r="F107" i="1"/>
  <c r="E101" i="10"/>
  <c r="CH8" i="8"/>
  <c r="E160" i="5"/>
  <c r="CY17" i="8" l="1"/>
  <c r="CY25" i="8"/>
  <c r="CY33" i="8"/>
  <c r="CY41" i="8"/>
  <c r="CY49" i="8"/>
  <c r="CY57" i="8"/>
  <c r="CY18" i="8"/>
  <c r="CY34" i="8"/>
  <c r="CY42" i="8"/>
  <c r="CY58" i="8"/>
  <c r="CY24" i="8"/>
  <c r="CY48" i="8"/>
  <c r="CY26" i="8"/>
  <c r="CY50" i="8"/>
  <c r="CY47" i="8"/>
  <c r="CY32" i="8"/>
  <c r="CY19" i="8"/>
  <c r="CY27" i="8"/>
  <c r="CY35" i="8"/>
  <c r="CY43" i="8"/>
  <c r="CY51" i="8"/>
  <c r="CY59" i="8"/>
  <c r="CY20" i="8"/>
  <c r="CY36" i="8"/>
  <c r="CY44" i="8"/>
  <c r="CY60" i="8"/>
  <c r="CY30" i="8"/>
  <c r="CY54" i="8"/>
  <c r="CY23" i="8"/>
  <c r="CY55" i="8"/>
  <c r="CY28" i="8"/>
  <c r="CY52" i="8"/>
  <c r="CY14" i="8"/>
  <c r="CY38" i="8"/>
  <c r="CY62" i="8"/>
  <c r="CY39" i="8"/>
  <c r="CY40" i="8"/>
  <c r="CY13" i="8"/>
  <c r="CY21" i="8"/>
  <c r="CY29" i="8"/>
  <c r="CY37" i="8"/>
  <c r="CY45" i="8"/>
  <c r="CY53" i="8"/>
  <c r="CY61" i="8"/>
  <c r="CY22" i="8"/>
  <c r="CY46" i="8"/>
  <c r="CY31" i="8"/>
  <c r="CY12" i="8"/>
  <c r="CY16" i="8"/>
  <c r="CY56" i="8"/>
  <c r="CY15" i="8"/>
  <c r="AT57" i="14"/>
  <c r="AT89" i="14"/>
  <c r="AT81" i="14"/>
  <c r="AT17" i="14"/>
  <c r="CX14" i="8"/>
  <c r="CX22" i="8"/>
  <c r="CX54" i="8"/>
  <c r="CX62" i="8"/>
  <c r="CX38" i="8"/>
  <c r="CX30" i="8"/>
  <c r="CX46" i="8"/>
  <c r="AT22" i="14"/>
  <c r="AT54" i="14"/>
  <c r="AT86" i="14"/>
  <c r="CX13" i="8"/>
  <c r="CX21" i="8"/>
  <c r="CX29" i="8"/>
  <c r="CX37" i="8"/>
  <c r="CX45" i="8"/>
  <c r="CX53" i="8"/>
  <c r="CX61" i="8"/>
  <c r="AT30" i="14"/>
  <c r="AT62" i="14"/>
  <c r="CX15" i="8"/>
  <c r="CX23" i="8"/>
  <c r="CX31" i="8"/>
  <c r="CX39" i="8"/>
  <c r="CX47" i="8"/>
  <c r="CX55" i="8"/>
  <c r="AT33" i="14"/>
  <c r="AT65" i="14"/>
  <c r="CX16" i="8"/>
  <c r="CX24" i="8"/>
  <c r="CX32" i="8"/>
  <c r="CX40" i="8"/>
  <c r="CX48" i="8"/>
  <c r="CX56" i="8"/>
  <c r="AT38" i="14"/>
  <c r="AT70" i="14"/>
  <c r="CX17" i="8"/>
  <c r="CX25" i="8"/>
  <c r="CX33" i="8"/>
  <c r="CX41" i="8"/>
  <c r="CX49" i="8"/>
  <c r="CX57" i="8"/>
  <c r="AT41" i="14"/>
  <c r="AT73" i="14"/>
  <c r="CX18" i="8"/>
  <c r="CX26" i="8"/>
  <c r="CX34" i="8"/>
  <c r="CX42" i="8"/>
  <c r="CX50" i="8"/>
  <c r="CX58" i="8"/>
  <c r="AT14" i="14"/>
  <c r="AT46" i="14"/>
  <c r="AT78" i="14"/>
  <c r="CX19" i="8"/>
  <c r="CX27" i="8"/>
  <c r="CX35" i="8"/>
  <c r="CX43" i="8"/>
  <c r="CX51" i="8"/>
  <c r="CX59" i="8"/>
  <c r="CX12" i="8"/>
  <c r="CX20" i="8"/>
  <c r="CX28" i="8"/>
  <c r="CX36" i="8"/>
  <c r="CX44" i="8"/>
  <c r="CX52" i="8"/>
  <c r="AT15" i="14"/>
  <c r="AT23" i="14"/>
  <c r="AT31" i="14"/>
  <c r="AT39" i="14"/>
  <c r="AT47" i="14"/>
  <c r="AT55" i="14"/>
  <c r="AT63" i="14"/>
  <c r="AT71" i="14"/>
  <c r="AT79" i="14"/>
  <c r="AT87" i="14"/>
  <c r="AT16" i="14"/>
  <c r="AT24" i="14"/>
  <c r="AT32" i="14"/>
  <c r="AT40" i="14"/>
  <c r="AT48" i="14"/>
  <c r="AT56" i="14"/>
  <c r="AT64" i="14"/>
  <c r="AT72" i="14"/>
  <c r="AT80" i="14"/>
  <c r="AT88" i="14"/>
  <c r="AT18" i="14"/>
  <c r="AT26" i="14"/>
  <c r="AT34" i="14"/>
  <c r="AT42" i="14"/>
  <c r="AT50" i="14"/>
  <c r="AT58" i="14"/>
  <c r="AT66" i="14"/>
  <c r="AT74" i="14"/>
  <c r="AT82" i="14"/>
  <c r="AT90" i="14"/>
  <c r="AT27" i="14"/>
  <c r="AT43" i="14"/>
  <c r="AT59" i="14"/>
  <c r="AT67" i="14"/>
  <c r="AT75" i="14"/>
  <c r="AT83" i="14"/>
  <c r="AT91" i="14"/>
  <c r="AT19" i="14"/>
  <c r="AT51" i="14"/>
  <c r="H173" i="1"/>
  <c r="AT12" i="14"/>
  <c r="AT20" i="14"/>
  <c r="AT28" i="14"/>
  <c r="AT36" i="14"/>
  <c r="AT44" i="14"/>
  <c r="AT52" i="14"/>
  <c r="AT60" i="14"/>
  <c r="AT68" i="14"/>
  <c r="AT76" i="14"/>
  <c r="AT84" i="14"/>
  <c r="AT35" i="14"/>
  <c r="AT13" i="14"/>
  <c r="AT21" i="14"/>
  <c r="AT29" i="14"/>
  <c r="AT37" i="14"/>
  <c r="AT45" i="14"/>
  <c r="AT53" i="14"/>
  <c r="AT61" i="14"/>
  <c r="AT69" i="14"/>
  <c r="AT77" i="14"/>
  <c r="P173" i="1"/>
  <c r="F173" i="1"/>
  <c r="J173" i="1"/>
  <c r="L173" i="1"/>
  <c r="N173" i="1"/>
  <c r="CW40" i="8"/>
  <c r="CW39" i="8"/>
  <c r="CW62" i="8"/>
  <c r="CW14" i="8"/>
  <c r="CW61" i="8"/>
  <c r="CW53" i="8"/>
  <c r="CW45" i="8"/>
  <c r="CW37" i="8"/>
  <c r="CW29" i="8"/>
  <c r="CW21" i="8"/>
  <c r="CW13" i="8"/>
  <c r="CW48" i="8"/>
  <c r="CW24" i="8"/>
  <c r="CW55" i="8"/>
  <c r="CW23" i="8"/>
  <c r="CW46" i="8"/>
  <c r="CW22" i="8"/>
  <c r="CW60" i="8"/>
  <c r="CW52" i="8"/>
  <c r="CW44" i="8"/>
  <c r="CW36" i="8"/>
  <c r="CW28" i="8"/>
  <c r="CW20" i="8"/>
  <c r="CW47" i="8"/>
  <c r="CW15" i="8"/>
  <c r="CW54" i="8"/>
  <c r="CW30" i="8"/>
  <c r="CW59" i="8"/>
  <c r="CW51" i="8"/>
  <c r="CW43" i="8"/>
  <c r="CW35" i="8"/>
  <c r="CW27" i="8"/>
  <c r="CW19" i="8"/>
  <c r="CW56" i="8"/>
  <c r="CW16" i="8"/>
  <c r="CW31" i="8"/>
  <c r="CW58" i="8"/>
  <c r="CW50" i="8"/>
  <c r="CW42" i="8"/>
  <c r="CW34" i="8"/>
  <c r="CW26" i="8"/>
  <c r="CW18" i="8"/>
  <c r="CW32" i="8"/>
  <c r="CW12" i="8"/>
  <c r="CW38" i="8"/>
  <c r="CW57" i="8"/>
  <c r="CW49" i="8"/>
  <c r="CW41" i="8"/>
  <c r="CW33" i="8"/>
  <c r="CW25" i="8"/>
  <c r="AX35" i="14"/>
  <c r="AS14" i="14" s="1"/>
  <c r="AX34" i="14"/>
  <c r="AR16" i="14" s="1"/>
  <c r="P106" i="1"/>
  <c r="N106" i="1"/>
  <c r="L106" i="1"/>
  <c r="J106" i="1"/>
  <c r="H106" i="1"/>
  <c r="F106" i="1"/>
  <c r="O172" i="1"/>
  <c r="M172" i="1"/>
  <c r="K172" i="1"/>
  <c r="I172" i="1"/>
  <c r="G172" i="1"/>
  <c r="E172" i="1"/>
  <c r="D172" i="1"/>
  <c r="E212" i="7"/>
  <c r="E100" i="10"/>
  <c r="DC90" i="8"/>
  <c r="CV14" i="8" s="1"/>
  <c r="S105" i="14"/>
  <c r="AX33" i="14"/>
  <c r="AQ12" i="14" s="1"/>
  <c r="E171" i="1"/>
  <c r="E99" i="10"/>
  <c r="E159" i="5"/>
  <c r="E157" i="5"/>
  <c r="E156" i="5"/>
  <c r="E211" i="7"/>
  <c r="O171" i="1"/>
  <c r="M171" i="1"/>
  <c r="K171" i="1"/>
  <c r="I171" i="1"/>
  <c r="G171" i="1"/>
  <c r="D171" i="1"/>
  <c r="E170" i="1"/>
  <c r="D170" i="1"/>
  <c r="P105" i="1"/>
  <c r="N105" i="1"/>
  <c r="L105" i="1"/>
  <c r="J105" i="1"/>
  <c r="H105" i="1"/>
  <c r="F105" i="1"/>
  <c r="F104" i="1"/>
  <c r="G169" i="1"/>
  <c r="O170" i="1"/>
  <c r="CZ34" i="8" l="1"/>
  <c r="T29" i="3"/>
  <c r="CZ37" i="8"/>
  <c r="T32" i="3"/>
  <c r="CZ12" i="8"/>
  <c r="T7" i="3"/>
  <c r="CZ52" i="8"/>
  <c r="T47" i="3"/>
  <c r="T27" i="3"/>
  <c r="CZ32" i="8"/>
  <c r="CZ31" i="8"/>
  <c r="T26" i="3"/>
  <c r="CZ21" i="8"/>
  <c r="T16" i="3"/>
  <c r="CZ28" i="8"/>
  <c r="T23" i="3"/>
  <c r="CZ20" i="8"/>
  <c r="T15" i="3"/>
  <c r="CZ47" i="8"/>
  <c r="T42" i="3"/>
  <c r="T13" i="3"/>
  <c r="CZ18" i="8"/>
  <c r="CZ14" i="8"/>
  <c r="T9" i="3"/>
  <c r="CZ29" i="8"/>
  <c r="T24" i="3"/>
  <c r="CZ36" i="8"/>
  <c r="T31" i="3"/>
  <c r="CZ46" i="8"/>
  <c r="T41" i="3"/>
  <c r="CZ13" i="8"/>
  <c r="T8" i="3"/>
  <c r="CZ55" i="8"/>
  <c r="T50" i="3"/>
  <c r="CZ59" i="8"/>
  <c r="T54" i="3"/>
  <c r="T45" i="3"/>
  <c r="CZ50" i="8"/>
  <c r="T52" i="3"/>
  <c r="CZ57" i="8"/>
  <c r="T44" i="3"/>
  <c r="CZ49" i="8"/>
  <c r="CZ19" i="8"/>
  <c r="T14" i="3"/>
  <c r="T35" i="3"/>
  <c r="CZ40" i="8"/>
  <c r="T21" i="3"/>
  <c r="CZ26" i="8"/>
  <c r="CZ61" i="8"/>
  <c r="T56" i="3"/>
  <c r="CZ39" i="8"/>
  <c r="T34" i="3"/>
  <c r="CZ54" i="8"/>
  <c r="T49" i="3"/>
  <c r="CZ43" i="8"/>
  <c r="T38" i="3"/>
  <c r="T43" i="3"/>
  <c r="CZ48" i="8"/>
  <c r="T36" i="3"/>
  <c r="CZ41" i="8"/>
  <c r="T37" i="3"/>
  <c r="CZ42" i="8"/>
  <c r="CZ23" i="8"/>
  <c r="T18" i="3"/>
  <c r="T10" i="3"/>
  <c r="CZ15" i="8"/>
  <c r="CZ53" i="8"/>
  <c r="T48" i="3"/>
  <c r="CZ62" i="8"/>
  <c r="T57" i="3"/>
  <c r="CZ30" i="8"/>
  <c r="T25" i="3"/>
  <c r="CZ35" i="8"/>
  <c r="T30" i="3"/>
  <c r="T19" i="3"/>
  <c r="CZ24" i="8"/>
  <c r="T28" i="3"/>
  <c r="CZ33" i="8"/>
  <c r="T11" i="3"/>
  <c r="CZ16" i="8"/>
  <c r="CZ44" i="8"/>
  <c r="T39" i="3"/>
  <c r="CZ22" i="8"/>
  <c r="T17" i="3"/>
  <c r="CZ51" i="8"/>
  <c r="T46" i="3"/>
  <c r="CZ56" i="8"/>
  <c r="T51" i="3"/>
  <c r="CZ45" i="8"/>
  <c r="T40" i="3"/>
  <c r="CZ38" i="8"/>
  <c r="T33" i="3"/>
  <c r="CZ60" i="8"/>
  <c r="T55" i="3"/>
  <c r="CZ27" i="8"/>
  <c r="T22" i="3"/>
  <c r="CZ58" i="8"/>
  <c r="T53" i="3"/>
  <c r="T20" i="3"/>
  <c r="CZ25" i="8"/>
  <c r="T12" i="3"/>
  <c r="CZ17" i="8"/>
  <c r="AS69" i="14"/>
  <c r="AS21" i="14"/>
  <c r="F172" i="1"/>
  <c r="L171" i="1"/>
  <c r="F171" i="1"/>
  <c r="N171" i="1"/>
  <c r="AS85" i="14"/>
  <c r="AS84" i="14"/>
  <c r="AS36" i="14"/>
  <c r="AS91" i="14"/>
  <c r="AS83" i="14"/>
  <c r="AS75" i="14"/>
  <c r="AS67" i="14"/>
  <c r="AS59" i="14"/>
  <c r="AS51" i="14"/>
  <c r="AS43" i="14"/>
  <c r="AS35" i="14"/>
  <c r="AS27" i="14"/>
  <c r="AS19" i="14"/>
  <c r="AS77" i="14"/>
  <c r="AS53" i="14"/>
  <c r="AS29" i="14"/>
  <c r="AS76" i="14"/>
  <c r="AS52" i="14"/>
  <c r="AS28" i="14"/>
  <c r="AS90" i="14"/>
  <c r="AS82" i="14"/>
  <c r="AS74" i="14"/>
  <c r="AS66" i="14"/>
  <c r="AS58" i="14"/>
  <c r="AS50" i="14"/>
  <c r="AS42" i="14"/>
  <c r="AS34" i="14"/>
  <c r="AS26" i="14"/>
  <c r="AS18" i="14"/>
  <c r="AS68" i="14"/>
  <c r="AS89" i="14"/>
  <c r="AS81" i="14"/>
  <c r="AS73" i="14"/>
  <c r="AS65" i="14"/>
  <c r="AS57" i="14"/>
  <c r="AS49" i="14"/>
  <c r="AS41" i="14"/>
  <c r="AS33" i="14"/>
  <c r="AS25" i="14"/>
  <c r="AS17" i="14"/>
  <c r="AS88" i="14"/>
  <c r="AS80" i="14"/>
  <c r="AS72" i="14"/>
  <c r="AS64" i="14"/>
  <c r="AS56" i="14"/>
  <c r="AS48" i="14"/>
  <c r="AS40" i="14"/>
  <c r="AS32" i="14"/>
  <c r="AS24" i="14"/>
  <c r="AS16" i="14"/>
  <c r="AS87" i="14"/>
  <c r="AS79" i="14"/>
  <c r="AS71" i="14"/>
  <c r="AS63" i="14"/>
  <c r="AS55" i="14"/>
  <c r="AS47" i="14"/>
  <c r="AS39" i="14"/>
  <c r="AS31" i="14"/>
  <c r="AS23" i="14"/>
  <c r="AS15" i="14"/>
  <c r="AS61" i="14"/>
  <c r="AS45" i="14"/>
  <c r="AS37" i="14"/>
  <c r="AS13" i="14"/>
  <c r="AS12" i="14"/>
  <c r="AS60" i="14"/>
  <c r="AS44" i="14"/>
  <c r="AS20" i="14"/>
  <c r="AS86" i="14"/>
  <c r="AS78" i="14"/>
  <c r="AS70" i="14"/>
  <c r="AS62" i="14"/>
  <c r="AS54" i="14"/>
  <c r="AS46" i="14"/>
  <c r="AS38" i="14"/>
  <c r="AS30" i="14"/>
  <c r="AS22" i="14"/>
  <c r="F170" i="1"/>
  <c r="P172" i="1"/>
  <c r="H171" i="1"/>
  <c r="CV52" i="8"/>
  <c r="CV45" i="8"/>
  <c r="CV59" i="8"/>
  <c r="CV58" i="8"/>
  <c r="CV42" i="8"/>
  <c r="CV36" i="8"/>
  <c r="CV29" i="8"/>
  <c r="CV61" i="8"/>
  <c r="CV26" i="8"/>
  <c r="CV20" i="8"/>
  <c r="CV13" i="8"/>
  <c r="AR46" i="14"/>
  <c r="AR22" i="14"/>
  <c r="AR14" i="14"/>
  <c r="AR13" i="14"/>
  <c r="AR78" i="14"/>
  <c r="AR77" i="14"/>
  <c r="AR62" i="14"/>
  <c r="AR54" i="14"/>
  <c r="AR85" i="14"/>
  <c r="AR45" i="14"/>
  <c r="AR91" i="14"/>
  <c r="AR30" i="14"/>
  <c r="P171" i="1"/>
  <c r="AR69" i="14"/>
  <c r="AR37" i="14"/>
  <c r="CV43" i="8"/>
  <c r="CV27" i="8"/>
  <c r="J172" i="1"/>
  <c r="AR86" i="14"/>
  <c r="AR61" i="14"/>
  <c r="AR29" i="14"/>
  <c r="CV53" i="8"/>
  <c r="CV37" i="8"/>
  <c r="CV21" i="8"/>
  <c r="N172" i="1"/>
  <c r="J171" i="1"/>
  <c r="AR83" i="14"/>
  <c r="AR53" i="14"/>
  <c r="AR21" i="14"/>
  <c r="CV51" i="8"/>
  <c r="CV35" i="8"/>
  <c r="CV19" i="8"/>
  <c r="CV50" i="8"/>
  <c r="CV34" i="8"/>
  <c r="CV18" i="8"/>
  <c r="AR70" i="14"/>
  <c r="AR38" i="14"/>
  <c r="CV60" i="8"/>
  <c r="CV44" i="8"/>
  <c r="CV28" i="8"/>
  <c r="H172" i="1"/>
  <c r="L172" i="1"/>
  <c r="F3" i="15" s="1"/>
  <c r="AR12" i="14"/>
  <c r="AR87" i="14"/>
  <c r="AR79" i="14"/>
  <c r="AR71" i="14"/>
  <c r="AR63" i="14"/>
  <c r="AR55" i="14"/>
  <c r="AR47" i="14"/>
  <c r="AR39" i="14"/>
  <c r="AR31" i="14"/>
  <c r="AR23" i="14"/>
  <c r="AR15" i="14"/>
  <c r="AR84" i="14"/>
  <c r="AR76" i="14"/>
  <c r="AR68" i="14"/>
  <c r="AR60" i="14"/>
  <c r="AR52" i="14"/>
  <c r="AR44" i="14"/>
  <c r="AR36" i="14"/>
  <c r="AR28" i="14"/>
  <c r="AR20" i="14"/>
  <c r="AR75" i="14"/>
  <c r="AR67" i="14"/>
  <c r="AR59" i="14"/>
  <c r="AR51" i="14"/>
  <c r="AR43" i="14"/>
  <c r="AR35" i="14"/>
  <c r="AR27" i="14"/>
  <c r="AR19" i="14"/>
  <c r="AR90" i="14"/>
  <c r="AR82" i="14"/>
  <c r="AR74" i="14"/>
  <c r="AR66" i="14"/>
  <c r="AR58" i="14"/>
  <c r="AR50" i="14"/>
  <c r="AR42" i="14"/>
  <c r="AR34" i="14"/>
  <c r="AR26" i="14"/>
  <c r="AR18" i="14"/>
  <c r="AR89" i="14"/>
  <c r="AR81" i="14"/>
  <c r="AR73" i="14"/>
  <c r="AR65" i="14"/>
  <c r="AR57" i="14"/>
  <c r="AR49" i="14"/>
  <c r="AR41" i="14"/>
  <c r="AR33" i="14"/>
  <c r="AR25" i="14"/>
  <c r="AR17" i="14"/>
  <c r="AR88" i="14"/>
  <c r="AR80" i="14"/>
  <c r="AR72" i="14"/>
  <c r="AR64" i="14"/>
  <c r="AR56" i="14"/>
  <c r="AR48" i="14"/>
  <c r="AR40" i="14"/>
  <c r="AR32" i="14"/>
  <c r="AR24" i="14"/>
  <c r="CV57" i="8"/>
  <c r="CV49" i="8"/>
  <c r="CV41" i="8"/>
  <c r="CV33" i="8"/>
  <c r="CV25" i="8"/>
  <c r="CV17" i="8"/>
  <c r="CV56" i="8"/>
  <c r="CV48" i="8"/>
  <c r="CV40" i="8"/>
  <c r="CV32" i="8"/>
  <c r="CV24" i="8"/>
  <c r="CV16" i="8"/>
  <c r="CV12" i="8"/>
  <c r="CV55" i="8"/>
  <c r="CV47" i="8"/>
  <c r="CV39" i="8"/>
  <c r="CV31" i="8"/>
  <c r="CV23" i="8"/>
  <c r="CV15" i="8"/>
  <c r="CV62" i="8"/>
  <c r="CV54" i="8"/>
  <c r="CV46" i="8"/>
  <c r="CV38" i="8"/>
  <c r="CV30" i="8"/>
  <c r="CV22" i="8"/>
  <c r="DC89" i="8"/>
  <c r="CU13" i="8" s="1"/>
  <c r="E148" i="5"/>
  <c r="E151" i="5"/>
  <c r="E155" i="5"/>
  <c r="E158" i="5"/>
  <c r="J3" i="15" s="1"/>
  <c r="E145" i="5"/>
  <c r="E208" i="7"/>
  <c r="E210" i="7"/>
  <c r="E209" i="7"/>
  <c r="E207" i="7"/>
  <c r="E200" i="7"/>
  <c r="E65" i="7"/>
  <c r="E26" i="7"/>
  <c r="AX31" i="14"/>
  <c r="I170" i="1"/>
  <c r="M170" i="1"/>
  <c r="K170" i="1"/>
  <c r="G170" i="1"/>
  <c r="P104" i="1"/>
  <c r="N104" i="1"/>
  <c r="L104" i="1"/>
  <c r="J104" i="1"/>
  <c r="H104" i="1"/>
  <c r="E98" i="10"/>
  <c r="L170" i="1" l="1"/>
  <c r="AQ18" i="14"/>
  <c r="AQ30" i="14"/>
  <c r="H170" i="1"/>
  <c r="AQ90" i="14"/>
  <c r="AQ82" i="14"/>
  <c r="AQ74" i="14"/>
  <c r="AQ66" i="14"/>
  <c r="AQ58" i="14"/>
  <c r="AQ50" i="14"/>
  <c r="AQ42" i="14"/>
  <c r="AQ34" i="14"/>
  <c r="AQ25" i="14"/>
  <c r="AQ17" i="14"/>
  <c r="CU60" i="8"/>
  <c r="CU52" i="8"/>
  <c r="CU44" i="8"/>
  <c r="CU36" i="8"/>
  <c r="CU28" i="8"/>
  <c r="CU20" i="8"/>
  <c r="N170" i="1"/>
  <c r="AQ89" i="14"/>
  <c r="AQ81" i="14"/>
  <c r="AQ73" i="14"/>
  <c r="AQ65" i="14"/>
  <c r="AQ57" i="14"/>
  <c r="AQ49" i="14"/>
  <c r="AQ41" i="14"/>
  <c r="AQ33" i="14"/>
  <c r="AQ24" i="14"/>
  <c r="AQ16" i="14"/>
  <c r="CU59" i="8"/>
  <c r="CU51" i="8"/>
  <c r="CU43" i="8"/>
  <c r="CU35" i="8"/>
  <c r="CU27" i="8"/>
  <c r="CU19" i="8"/>
  <c r="P170" i="1"/>
  <c r="AQ88" i="14"/>
  <c r="AQ80" i="14"/>
  <c r="AQ72" i="14"/>
  <c r="AQ64" i="14"/>
  <c r="AQ56" i="14"/>
  <c r="AQ48" i="14"/>
  <c r="AQ40" i="14"/>
  <c r="AQ32" i="14"/>
  <c r="AQ23" i="14"/>
  <c r="AQ15" i="14"/>
  <c r="CU58" i="8"/>
  <c r="CU50" i="8"/>
  <c r="CU42" i="8"/>
  <c r="CU34" i="8"/>
  <c r="CU26" i="8"/>
  <c r="CU18" i="8"/>
  <c r="AQ87" i="14"/>
  <c r="AQ79" i="14"/>
  <c r="AQ71" i="14"/>
  <c r="AQ63" i="14"/>
  <c r="AQ55" i="14"/>
  <c r="AQ47" i="14"/>
  <c r="AQ39" i="14"/>
  <c r="AQ31" i="14"/>
  <c r="AQ22" i="14"/>
  <c r="AQ14" i="14"/>
  <c r="CU57" i="8"/>
  <c r="CU49" i="8"/>
  <c r="CU41" i="8"/>
  <c r="CU33" i="8"/>
  <c r="CU25" i="8"/>
  <c r="CU17" i="8"/>
  <c r="AQ86" i="14"/>
  <c r="AQ78" i="14"/>
  <c r="AQ70" i="14"/>
  <c r="AQ62" i="14"/>
  <c r="AQ54" i="14"/>
  <c r="AQ46" i="14"/>
  <c r="AQ38" i="14"/>
  <c r="AQ29" i="14"/>
  <c r="AQ21" i="14"/>
  <c r="AQ13" i="14"/>
  <c r="CU56" i="8"/>
  <c r="CU48" i="8"/>
  <c r="CU40" i="8"/>
  <c r="CU32" i="8"/>
  <c r="CU24" i="8"/>
  <c r="CU16" i="8"/>
  <c r="J170" i="1"/>
  <c r="AQ85" i="14"/>
  <c r="AQ77" i="14"/>
  <c r="AQ69" i="14"/>
  <c r="AQ61" i="14"/>
  <c r="AQ53" i="14"/>
  <c r="AQ45" i="14"/>
  <c r="AQ37" i="14"/>
  <c r="AQ28" i="14"/>
  <c r="AQ20" i="14"/>
  <c r="CU12" i="8"/>
  <c r="CU55" i="8"/>
  <c r="CU47" i="8"/>
  <c r="CU39" i="8"/>
  <c r="CU31" i="8"/>
  <c r="CU23" i="8"/>
  <c r="CU15" i="8"/>
  <c r="AQ84" i="14"/>
  <c r="AQ76" i="14"/>
  <c r="AQ68" i="14"/>
  <c r="AQ60" i="14"/>
  <c r="AQ52" i="14"/>
  <c r="AQ44" i="14"/>
  <c r="AQ36" i="14"/>
  <c r="AQ27" i="14"/>
  <c r="AQ19" i="14"/>
  <c r="CU62" i="8"/>
  <c r="CU54" i="8"/>
  <c r="CU46" i="8"/>
  <c r="CU38" i="8"/>
  <c r="CU30" i="8"/>
  <c r="CU22" i="8"/>
  <c r="CU14" i="8"/>
  <c r="AQ91" i="14"/>
  <c r="AQ83" i="14"/>
  <c r="AQ75" i="14"/>
  <c r="AQ67" i="14"/>
  <c r="AQ59" i="14"/>
  <c r="AQ51" i="14"/>
  <c r="AQ43" i="14"/>
  <c r="AQ35" i="14"/>
  <c r="AQ26" i="14"/>
  <c r="CU61" i="8"/>
  <c r="CU53" i="8"/>
  <c r="CU45" i="8"/>
  <c r="CU37" i="8"/>
  <c r="CU29" i="8"/>
  <c r="CU21" i="8"/>
  <c r="I3" i="15"/>
  <c r="K3" i="15"/>
  <c r="DC88" i="8"/>
  <c r="CT16" i="8" s="1"/>
  <c r="AX32" i="14"/>
  <c r="AP18" i="14" s="1"/>
  <c r="P103" i="1"/>
  <c r="D169" i="1"/>
  <c r="H169" i="1" s="1"/>
  <c r="O169" i="1"/>
  <c r="M169" i="1"/>
  <c r="K169" i="1"/>
  <c r="I169" i="1"/>
  <c r="E169" i="1"/>
  <c r="N103" i="1"/>
  <c r="L103" i="1"/>
  <c r="J103" i="1"/>
  <c r="F103" i="1"/>
  <c r="H103" i="1"/>
  <c r="E97" i="10"/>
  <c r="DC87" i="8"/>
  <c r="CS17" i="8" s="1"/>
  <c r="E133" i="5"/>
  <c r="AO83" i="14"/>
  <c r="AX30" i="14"/>
  <c r="AN17" i="14" s="1"/>
  <c r="AO13" i="14"/>
  <c r="O168" i="1"/>
  <c r="M168" i="1"/>
  <c r="K168" i="1"/>
  <c r="I168" i="1"/>
  <c r="G168" i="1"/>
  <c r="E168" i="1"/>
  <c r="D168" i="1"/>
  <c r="D167" i="1"/>
  <c r="P102" i="1"/>
  <c r="N102" i="1"/>
  <c r="L102" i="1"/>
  <c r="J102" i="1"/>
  <c r="H102" i="1"/>
  <c r="F102" i="1"/>
  <c r="E96" i="10"/>
  <c r="AP58" i="14" l="1"/>
  <c r="AP48" i="14"/>
  <c r="AP47" i="14"/>
  <c r="AP35" i="14"/>
  <c r="AP14" i="14"/>
  <c r="AP90" i="14"/>
  <c r="AP89" i="14"/>
  <c r="AP79" i="14"/>
  <c r="AP70" i="14"/>
  <c r="AP25" i="14"/>
  <c r="AP67" i="14"/>
  <c r="AP24" i="14"/>
  <c r="AP57" i="14"/>
  <c r="AP80" i="14"/>
  <c r="AP38" i="14"/>
  <c r="CT20" i="8"/>
  <c r="CT57" i="8"/>
  <c r="CT47" i="8"/>
  <c r="CT38" i="8"/>
  <c r="CT29" i="8"/>
  <c r="L168" i="1"/>
  <c r="L169" i="1"/>
  <c r="F168" i="1"/>
  <c r="J168" i="1"/>
  <c r="AP88" i="14"/>
  <c r="AP46" i="14"/>
  <c r="CT12" i="8"/>
  <c r="CT54" i="8"/>
  <c r="CT27" i="8"/>
  <c r="CT18" i="8"/>
  <c r="P169" i="1"/>
  <c r="AP87" i="14"/>
  <c r="AP75" i="14"/>
  <c r="AP65" i="14"/>
  <c r="AP55" i="14"/>
  <c r="AP43" i="14"/>
  <c r="AP33" i="14"/>
  <c r="AP22" i="14"/>
  <c r="CT62" i="8"/>
  <c r="CT53" i="8"/>
  <c r="CT44" i="8"/>
  <c r="CT35" i="8"/>
  <c r="CT26" i="8"/>
  <c r="CT17" i="8"/>
  <c r="CT37" i="8"/>
  <c r="AP66" i="14"/>
  <c r="AP23" i="14"/>
  <c r="CT36" i="8"/>
  <c r="AP86" i="14"/>
  <c r="AP74" i="14"/>
  <c r="AP64" i="14"/>
  <c r="AP54" i="14"/>
  <c r="AP42" i="14"/>
  <c r="AP32" i="14"/>
  <c r="AP19" i="14"/>
  <c r="CT61" i="8"/>
  <c r="CT52" i="8"/>
  <c r="CT43" i="8"/>
  <c r="CT34" i="8"/>
  <c r="CT25" i="8"/>
  <c r="CT15" i="8"/>
  <c r="CT46" i="8"/>
  <c r="AP78" i="14"/>
  <c r="AP56" i="14"/>
  <c r="AP34" i="14"/>
  <c r="CT45" i="8"/>
  <c r="AP83" i="14"/>
  <c r="AP73" i="14"/>
  <c r="AP63" i="14"/>
  <c r="AP51" i="14"/>
  <c r="AP41" i="14"/>
  <c r="AP31" i="14"/>
  <c r="AP17" i="14"/>
  <c r="CT60" i="8"/>
  <c r="CT51" i="8"/>
  <c r="CT42" i="8"/>
  <c r="CT33" i="8"/>
  <c r="CT23" i="8"/>
  <c r="CT14" i="8"/>
  <c r="H7" i="3"/>
  <c r="I7" i="3" s="1"/>
  <c r="CT55" i="8"/>
  <c r="CT19" i="8"/>
  <c r="AP40" i="14"/>
  <c r="CT28" i="8"/>
  <c r="AP82" i="14"/>
  <c r="AP72" i="14"/>
  <c r="AP62" i="14"/>
  <c r="AP50" i="14"/>
  <c r="AP30" i="14"/>
  <c r="AP16" i="14"/>
  <c r="CT59" i="8"/>
  <c r="CT50" i="8"/>
  <c r="CT41" i="8"/>
  <c r="CT31" i="8"/>
  <c r="CT22" i="8"/>
  <c r="CT13" i="8"/>
  <c r="AP91" i="14"/>
  <c r="AP81" i="14"/>
  <c r="AP71" i="14"/>
  <c r="AP59" i="14"/>
  <c r="AP49" i="14"/>
  <c r="AP39" i="14"/>
  <c r="AP27" i="14"/>
  <c r="AP15" i="14"/>
  <c r="CT58" i="8"/>
  <c r="CT49" i="8"/>
  <c r="CT39" i="8"/>
  <c r="CT30" i="8"/>
  <c r="CT21" i="8"/>
  <c r="F169" i="1"/>
  <c r="N168" i="1"/>
  <c r="AP77" i="14"/>
  <c r="AP53" i="14"/>
  <c r="AP29" i="14"/>
  <c r="AP13" i="14"/>
  <c r="CS55" i="8"/>
  <c r="CS39" i="8"/>
  <c r="AP85" i="14"/>
  <c r="AP69" i="14"/>
  <c r="AP61" i="14"/>
  <c r="AP45" i="14"/>
  <c r="AP37" i="14"/>
  <c r="AP21" i="14"/>
  <c r="J169" i="1"/>
  <c r="AP12" i="14"/>
  <c r="AP84" i="14"/>
  <c r="AP76" i="14"/>
  <c r="AP68" i="14"/>
  <c r="AP60" i="14"/>
  <c r="AP52" i="14"/>
  <c r="AP44" i="14"/>
  <c r="AP36" i="14"/>
  <c r="AP28" i="14"/>
  <c r="AP20" i="14"/>
  <c r="CT56" i="8"/>
  <c r="CT48" i="8"/>
  <c r="CT40" i="8"/>
  <c r="CT32" i="8"/>
  <c r="CT24" i="8"/>
  <c r="N169" i="1"/>
  <c r="AP26" i="14"/>
  <c r="I11" i="3"/>
  <c r="CS23" i="8"/>
  <c r="CS54" i="8"/>
  <c r="CS38" i="8"/>
  <c r="CS22" i="8"/>
  <c r="CS53" i="8"/>
  <c r="CS37" i="8"/>
  <c r="CS21" i="8"/>
  <c r="CS51" i="8"/>
  <c r="CS35" i="8"/>
  <c r="CS19" i="8"/>
  <c r="CS12" i="8"/>
  <c r="CS47" i="8"/>
  <c r="CS31" i="8"/>
  <c r="CS15" i="8"/>
  <c r="CS62" i="8"/>
  <c r="CS46" i="8"/>
  <c r="CS30" i="8"/>
  <c r="CS14" i="8"/>
  <c r="CS61" i="8"/>
  <c r="CS45" i="8"/>
  <c r="CS29" i="8"/>
  <c r="CS13" i="8"/>
  <c r="CS59" i="8"/>
  <c r="CS43" i="8"/>
  <c r="CS27" i="8"/>
  <c r="AO63" i="14"/>
  <c r="AO60" i="14"/>
  <c r="AO34" i="14"/>
  <c r="AO26" i="14"/>
  <c r="AO88" i="14"/>
  <c r="AO87" i="14"/>
  <c r="AO68" i="14"/>
  <c r="AO82" i="14"/>
  <c r="AO55" i="14"/>
  <c r="AO76" i="14"/>
  <c r="AO52" i="14"/>
  <c r="AO12" i="14"/>
  <c r="AO75" i="14"/>
  <c r="AO47" i="14"/>
  <c r="AO90" i="14"/>
  <c r="AO74" i="14"/>
  <c r="AO43" i="14"/>
  <c r="AO89" i="14"/>
  <c r="AO71" i="14"/>
  <c r="AO35" i="14"/>
  <c r="P168" i="1"/>
  <c r="H168" i="1"/>
  <c r="F139" i="15"/>
  <c r="CS56" i="8"/>
  <c r="CS48" i="8"/>
  <c r="CS40" i="8"/>
  <c r="CS32" i="8"/>
  <c r="CS24" i="8"/>
  <c r="CS16" i="8"/>
  <c r="AO59" i="14"/>
  <c r="AO42" i="14"/>
  <c r="AO84" i="14"/>
  <c r="AO73" i="14"/>
  <c r="AO58" i="14"/>
  <c r="AO39" i="14"/>
  <c r="CS60" i="8"/>
  <c r="CS52" i="8"/>
  <c r="CS44" i="8"/>
  <c r="CS36" i="8"/>
  <c r="CS28" i="8"/>
  <c r="CS20" i="8"/>
  <c r="AO91" i="14"/>
  <c r="AO81" i="14"/>
  <c r="AO67" i="14"/>
  <c r="AO51" i="14"/>
  <c r="AO31" i="14"/>
  <c r="CS58" i="8"/>
  <c r="CS50" i="8"/>
  <c r="CS42" i="8"/>
  <c r="CS34" i="8"/>
  <c r="CS26" i="8"/>
  <c r="CS18" i="8"/>
  <c r="AO79" i="14"/>
  <c r="AO66" i="14"/>
  <c r="AO50" i="14"/>
  <c r="AO27" i="14"/>
  <c r="CS57" i="8"/>
  <c r="CS49" i="8"/>
  <c r="CS41" i="8"/>
  <c r="CS33" i="8"/>
  <c r="CS25" i="8"/>
  <c r="K7" i="15"/>
  <c r="I12" i="3"/>
  <c r="AO44" i="14"/>
  <c r="AO36" i="14"/>
  <c r="AO28" i="14"/>
  <c r="AO20" i="14"/>
  <c r="AO19" i="14"/>
  <c r="AO18" i="14"/>
  <c r="AO65" i="14"/>
  <c r="AO57" i="14"/>
  <c r="AO49" i="14"/>
  <c r="AO41" i="14"/>
  <c r="AO33" i="14"/>
  <c r="AO25" i="14"/>
  <c r="AO17" i="14"/>
  <c r="AO80" i="14"/>
  <c r="AO72" i="14"/>
  <c r="AO64" i="14"/>
  <c r="AO56" i="14"/>
  <c r="AO48" i="14"/>
  <c r="AO40" i="14"/>
  <c r="AO32" i="14"/>
  <c r="AO24" i="14"/>
  <c r="AO16" i="14"/>
  <c r="AO23" i="14"/>
  <c r="AO15" i="14"/>
  <c r="AO86" i="14"/>
  <c r="AO78" i="14"/>
  <c r="AO70" i="14"/>
  <c r="AO62" i="14"/>
  <c r="AO54" i="14"/>
  <c r="AO46" i="14"/>
  <c r="AO38" i="14"/>
  <c r="AO30" i="14"/>
  <c r="AO22" i="14"/>
  <c r="AO14" i="14"/>
  <c r="AO85" i="14"/>
  <c r="AO77" i="14"/>
  <c r="AO69" i="14"/>
  <c r="AO61" i="14"/>
  <c r="AO53" i="14"/>
  <c r="AO45" i="14"/>
  <c r="AO37" i="14"/>
  <c r="AO29" i="14"/>
  <c r="AO21" i="14"/>
  <c r="E167" i="1" l="1"/>
  <c r="E160" i="1"/>
  <c r="E203" i="7"/>
  <c r="DC86" i="8"/>
  <c r="DC85" i="8"/>
  <c r="CQ12" i="8" s="1"/>
  <c r="W6" i="3"/>
  <c r="Q6" i="3"/>
  <c r="H8" i="3" l="1"/>
  <c r="CR17" i="8"/>
  <c r="CR12" i="8"/>
  <c r="CR58" i="8"/>
  <c r="AN14" i="14"/>
  <c r="AN87" i="14"/>
  <c r="AN79" i="14"/>
  <c r="AN71" i="14"/>
  <c r="AN63" i="14"/>
  <c r="AN23" i="14"/>
  <c r="AN47" i="14"/>
  <c r="AN39" i="14"/>
  <c r="AN55" i="14"/>
  <c r="AN31" i="14"/>
  <c r="CR50" i="8"/>
  <c r="CR49" i="8"/>
  <c r="CR57" i="8"/>
  <c r="CR42" i="8"/>
  <c r="CR34" i="8"/>
  <c r="CR26" i="8"/>
  <c r="CR18" i="8"/>
  <c r="CR56" i="8"/>
  <c r="CR32" i="8"/>
  <c r="CR24" i="8"/>
  <c r="CR16" i="8"/>
  <c r="CR55" i="8"/>
  <c r="CR47" i="8"/>
  <c r="CR39" i="8"/>
  <c r="CR31" i="8"/>
  <c r="CR23" i="8"/>
  <c r="CR15" i="8"/>
  <c r="AN13" i="14"/>
  <c r="AN84" i="14"/>
  <c r="AN76" i="14"/>
  <c r="AN68" i="14"/>
  <c r="AN60" i="14"/>
  <c r="AN52" i="14"/>
  <c r="AN44" i="14"/>
  <c r="AN36" i="14"/>
  <c r="AN28" i="14"/>
  <c r="AN20" i="14"/>
  <c r="CR48" i="8"/>
  <c r="CR62" i="8"/>
  <c r="CR54" i="8"/>
  <c r="CR46" i="8"/>
  <c r="CR38" i="8"/>
  <c r="CR30" i="8"/>
  <c r="CR22" i="8"/>
  <c r="CR14" i="8"/>
  <c r="AN91" i="14"/>
  <c r="AN83" i="14"/>
  <c r="AN75" i="14"/>
  <c r="AN67" i="14"/>
  <c r="AN59" i="14"/>
  <c r="AN51" i="14"/>
  <c r="AN43" i="14"/>
  <c r="AN35" i="14"/>
  <c r="AN27" i="14"/>
  <c r="AN19" i="14"/>
  <c r="CR40" i="8"/>
  <c r="CR61" i="8"/>
  <c r="CR53" i="8"/>
  <c r="CR45" i="8"/>
  <c r="CR37" i="8"/>
  <c r="CR29" i="8"/>
  <c r="CR21" i="8"/>
  <c r="CR13" i="8"/>
  <c r="AN90" i="14"/>
  <c r="AN82" i="14"/>
  <c r="AN74" i="14"/>
  <c r="AN66" i="14"/>
  <c r="AN58" i="14"/>
  <c r="AN50" i="14"/>
  <c r="AN42" i="14"/>
  <c r="AN34" i="14"/>
  <c r="AN26" i="14"/>
  <c r="CR41" i="8"/>
  <c r="CR60" i="8"/>
  <c r="CR36" i="8"/>
  <c r="CR20" i="8"/>
  <c r="AN89" i="14"/>
  <c r="AN81" i="14"/>
  <c r="AN73" i="14"/>
  <c r="AN65" i="14"/>
  <c r="AN57" i="14"/>
  <c r="AN49" i="14"/>
  <c r="AN41" i="14"/>
  <c r="AN33" i="14"/>
  <c r="AN25" i="14"/>
  <c r="AN16" i="14"/>
  <c r="CR52" i="8"/>
  <c r="CR44" i="8"/>
  <c r="CR28" i="8"/>
  <c r="CR59" i="8"/>
  <c r="CR51" i="8"/>
  <c r="CR43" i="8"/>
  <c r="CR35" i="8"/>
  <c r="CR27" i="8"/>
  <c r="CR19" i="8"/>
  <c r="AN88" i="14"/>
  <c r="AN80" i="14"/>
  <c r="AN72" i="14"/>
  <c r="AN64" i="14"/>
  <c r="AN56" i="14"/>
  <c r="AN48" i="14"/>
  <c r="AN40" i="14"/>
  <c r="AN32" i="14"/>
  <c r="AN24" i="14"/>
  <c r="AN15" i="14"/>
  <c r="CR33" i="8"/>
  <c r="CR25" i="8"/>
  <c r="AN86" i="14"/>
  <c r="AN78" i="14"/>
  <c r="AN70" i="14"/>
  <c r="AN62" i="14"/>
  <c r="AN54" i="14"/>
  <c r="AN46" i="14"/>
  <c r="AN38" i="14"/>
  <c r="AN30" i="14"/>
  <c r="AN22" i="14"/>
  <c r="AN12" i="14"/>
  <c r="AN85" i="14"/>
  <c r="AN77" i="14"/>
  <c r="AN69" i="14"/>
  <c r="AN61" i="14"/>
  <c r="AN53" i="14"/>
  <c r="AN45" i="14"/>
  <c r="AN37" i="14"/>
  <c r="AN29" i="14"/>
  <c r="AN21" i="14"/>
  <c r="DC12" i="8"/>
  <c r="DC11" i="8"/>
  <c r="I17" i="3"/>
  <c r="N13" i="3" s="1"/>
  <c r="O167" i="1"/>
  <c r="P167" i="1" s="1"/>
  <c r="M167" i="1"/>
  <c r="N167" i="1" s="1"/>
  <c r="K167" i="1"/>
  <c r="L167" i="1" s="1"/>
  <c r="I167" i="1"/>
  <c r="J167" i="1" s="1"/>
  <c r="G167" i="1"/>
  <c r="H167" i="1" s="1"/>
  <c r="F167" i="1"/>
  <c r="P101" i="1"/>
  <c r="N101" i="1"/>
  <c r="L101" i="1"/>
  <c r="J101" i="1"/>
  <c r="H101" i="1"/>
  <c r="F101" i="1"/>
  <c r="E95" i="10"/>
  <c r="I8" i="3" l="1"/>
  <c r="G3" i="15"/>
  <c r="E3" i="15" s="1"/>
  <c r="P16" i="16"/>
  <c r="Q5" i="16" l="1"/>
  <c r="Q6" i="16"/>
  <c r="Q7" i="16"/>
  <c r="Q8" i="16"/>
  <c r="Q9" i="16"/>
  <c r="Q10" i="16"/>
  <c r="Q11" i="16"/>
  <c r="Q12" i="16"/>
  <c r="Q13" i="16"/>
  <c r="Q14" i="16"/>
  <c r="Q15" i="16"/>
  <c r="Q16" i="16"/>
  <c r="R16" i="16" s="1"/>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4" i="16"/>
  <c r="S5" i="16"/>
  <c r="S6" i="16"/>
  <c r="S7" i="16"/>
  <c r="S8" i="16"/>
  <c r="S9" i="16"/>
  <c r="S10" i="16"/>
  <c r="S11" i="16"/>
  <c r="S12" i="16"/>
  <c r="S13" i="16"/>
  <c r="S14" i="16"/>
  <c r="S15" i="16"/>
  <c r="S16" i="16"/>
  <c r="T16" i="16" s="1"/>
  <c r="S17"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48" i="16"/>
  <c r="S49" i="16"/>
  <c r="S50" i="16"/>
  <c r="S51" i="16"/>
  <c r="S52" i="16"/>
  <c r="S53" i="16"/>
  <c r="S54" i="16"/>
  <c r="S55" i="16"/>
  <c r="S4" i="16"/>
  <c r="P5" i="16"/>
  <c r="R5" i="16" s="1"/>
  <c r="P6" i="16"/>
  <c r="P7" i="16"/>
  <c r="P8" i="16"/>
  <c r="P9" i="16"/>
  <c r="P10" i="16"/>
  <c r="P11" i="16"/>
  <c r="P12" i="16"/>
  <c r="P13" i="16"/>
  <c r="R13" i="16" s="1"/>
  <c r="P14" i="16"/>
  <c r="P15" i="16"/>
  <c r="P17" i="16"/>
  <c r="P18" i="16"/>
  <c r="P19" i="16"/>
  <c r="P20" i="16"/>
  <c r="P21" i="16"/>
  <c r="P22" i="16"/>
  <c r="P23" i="16"/>
  <c r="P24" i="16"/>
  <c r="P25" i="16"/>
  <c r="P26" i="16"/>
  <c r="P27" i="16"/>
  <c r="P28" i="16"/>
  <c r="P29" i="16"/>
  <c r="P30" i="16"/>
  <c r="P31" i="16"/>
  <c r="P32" i="16"/>
  <c r="P33" i="16"/>
  <c r="P34" i="16"/>
  <c r="P35" i="16"/>
  <c r="P36" i="16"/>
  <c r="P37" i="16"/>
  <c r="P38" i="16"/>
  <c r="P39" i="16"/>
  <c r="P40" i="16"/>
  <c r="P41" i="16"/>
  <c r="P42" i="16"/>
  <c r="P43" i="16"/>
  <c r="P44" i="16"/>
  <c r="P45" i="16"/>
  <c r="P46" i="16"/>
  <c r="P47" i="16"/>
  <c r="P48" i="16"/>
  <c r="P49" i="16"/>
  <c r="P50" i="16"/>
  <c r="P51" i="16"/>
  <c r="P52" i="16"/>
  <c r="P53" i="16"/>
  <c r="P54" i="16"/>
  <c r="P55" i="16"/>
  <c r="P4" i="16"/>
  <c r="R33" i="16" l="1"/>
  <c r="R49" i="16"/>
  <c r="R41" i="16"/>
  <c r="R19" i="16"/>
  <c r="R51" i="16"/>
  <c r="R40" i="16"/>
  <c r="R48" i="16"/>
  <c r="R24" i="16"/>
  <c r="R32" i="16"/>
  <c r="R29" i="16"/>
  <c r="R37" i="16"/>
  <c r="R45" i="16"/>
  <c r="R21" i="16"/>
  <c r="R55" i="16"/>
  <c r="R47" i="16"/>
  <c r="R39" i="16"/>
  <c r="R31" i="16"/>
  <c r="R23" i="16"/>
  <c r="R52" i="16"/>
  <c r="R28" i="16"/>
  <c r="R20" i="16"/>
  <c r="R53" i="16"/>
  <c r="R8" i="16"/>
  <c r="R27" i="16"/>
  <c r="R9" i="16"/>
  <c r="R15" i="16"/>
  <c r="R44" i="16"/>
  <c r="R7" i="16"/>
  <c r="R43" i="16"/>
  <c r="R35" i="16"/>
  <c r="R11" i="16"/>
  <c r="R25" i="16"/>
  <c r="R4" i="16"/>
  <c r="R36" i="16"/>
  <c r="R17" i="16"/>
  <c r="R12" i="16"/>
  <c r="T49" i="16"/>
  <c r="T41" i="16"/>
  <c r="T33" i="16"/>
  <c r="T25" i="16"/>
  <c r="T17" i="16"/>
  <c r="T9" i="16"/>
  <c r="T4" i="16"/>
  <c r="T48" i="16"/>
  <c r="T40" i="16"/>
  <c r="T32" i="16"/>
  <c r="T24" i="16"/>
  <c r="T8" i="16"/>
  <c r="R50" i="16"/>
  <c r="R42" i="16"/>
  <c r="R34" i="16"/>
  <c r="R26" i="16"/>
  <c r="R18" i="16"/>
  <c r="R10" i="16"/>
  <c r="T55" i="16"/>
  <c r="T47" i="16"/>
  <c r="T39" i="16"/>
  <c r="T31" i="16"/>
  <c r="T23" i="16"/>
  <c r="T15" i="16"/>
  <c r="T7" i="16"/>
  <c r="T54" i="16"/>
  <c r="T46" i="16"/>
  <c r="T38" i="16"/>
  <c r="T30" i="16"/>
  <c r="T22" i="16"/>
  <c r="T14" i="16"/>
  <c r="T6" i="16"/>
  <c r="T53" i="16"/>
  <c r="T45" i="16"/>
  <c r="T37" i="16"/>
  <c r="T29" i="16"/>
  <c r="T21" i="16"/>
  <c r="T13" i="16"/>
  <c r="T5" i="16"/>
  <c r="T52" i="16"/>
  <c r="T44" i="16"/>
  <c r="T36" i="16"/>
  <c r="T28" i="16"/>
  <c r="T20" i="16"/>
  <c r="T12" i="16"/>
  <c r="R54" i="16"/>
  <c r="R46" i="16"/>
  <c r="R38" i="16"/>
  <c r="R30" i="16"/>
  <c r="R22" i="16"/>
  <c r="R14" i="16"/>
  <c r="R6" i="16"/>
  <c r="T51" i="16"/>
  <c r="T43" i="16"/>
  <c r="T35" i="16"/>
  <c r="T27" i="16"/>
  <c r="T19" i="16"/>
  <c r="T11" i="16"/>
  <c r="T50" i="16"/>
  <c r="T42" i="16"/>
  <c r="T34" i="16"/>
  <c r="T26" i="16"/>
  <c r="T18" i="16"/>
  <c r="T10" i="16"/>
  <c r="AX29" i="14"/>
  <c r="AM12" i="14" s="1"/>
  <c r="DC13" i="8"/>
  <c r="DC14" i="8"/>
  <c r="DC15" i="8"/>
  <c r="DC16" i="8"/>
  <c r="DC17" i="8"/>
  <c r="DC18" i="8"/>
  <c r="DC19" i="8"/>
  <c r="DC20" i="8"/>
  <c r="DC21" i="8"/>
  <c r="DC22" i="8"/>
  <c r="DC23" i="8"/>
  <c r="DC24" i="8"/>
  <c r="DC25" i="8"/>
  <c r="D112" i="1" l="1"/>
  <c r="E112" i="1"/>
  <c r="G112" i="1"/>
  <c r="I112" i="1"/>
  <c r="K112" i="1"/>
  <c r="M112" i="1"/>
  <c r="O112" i="1"/>
  <c r="D113" i="1"/>
  <c r="E113" i="1"/>
  <c r="G113" i="1"/>
  <c r="I113" i="1"/>
  <c r="K113" i="1"/>
  <c r="M113" i="1"/>
  <c r="O113" i="1"/>
  <c r="D114" i="1"/>
  <c r="E114" i="1"/>
  <c r="G114" i="1"/>
  <c r="I114" i="1"/>
  <c r="K114" i="1"/>
  <c r="M114" i="1"/>
  <c r="O114" i="1"/>
  <c r="D115" i="1"/>
  <c r="E115" i="1"/>
  <c r="G115" i="1"/>
  <c r="I115" i="1"/>
  <c r="K115" i="1"/>
  <c r="M115" i="1"/>
  <c r="O115" i="1"/>
  <c r="D116" i="1"/>
  <c r="E116" i="1"/>
  <c r="G116" i="1"/>
  <c r="I116" i="1"/>
  <c r="K116" i="1"/>
  <c r="M116" i="1"/>
  <c r="O116" i="1"/>
  <c r="D117" i="1"/>
  <c r="E117" i="1"/>
  <c r="G117" i="1"/>
  <c r="I117" i="1"/>
  <c r="K117" i="1"/>
  <c r="M117" i="1"/>
  <c r="O117" i="1"/>
  <c r="D118" i="1"/>
  <c r="E118" i="1"/>
  <c r="G118" i="1"/>
  <c r="I118" i="1"/>
  <c r="K118" i="1"/>
  <c r="M118" i="1"/>
  <c r="O118" i="1"/>
  <c r="D119" i="1"/>
  <c r="E119" i="1"/>
  <c r="G119" i="1"/>
  <c r="I119" i="1"/>
  <c r="K119" i="1"/>
  <c r="M119" i="1"/>
  <c r="O119" i="1"/>
  <c r="D120" i="1"/>
  <c r="E120" i="1"/>
  <c r="G120" i="1"/>
  <c r="I120" i="1"/>
  <c r="K120" i="1"/>
  <c r="M120" i="1"/>
  <c r="O120" i="1"/>
  <c r="D121" i="1"/>
  <c r="E121" i="1"/>
  <c r="G121" i="1"/>
  <c r="I121" i="1"/>
  <c r="K121" i="1"/>
  <c r="M121" i="1"/>
  <c r="O121" i="1"/>
  <c r="D122" i="1"/>
  <c r="E122" i="1"/>
  <c r="G122" i="1"/>
  <c r="I122" i="1"/>
  <c r="K122" i="1"/>
  <c r="M122" i="1"/>
  <c r="O122" i="1"/>
  <c r="D123" i="1"/>
  <c r="E123" i="1"/>
  <c r="G123" i="1"/>
  <c r="I123" i="1"/>
  <c r="K123" i="1"/>
  <c r="M123" i="1"/>
  <c r="O123" i="1"/>
  <c r="D124" i="1"/>
  <c r="E124" i="1"/>
  <c r="G124" i="1"/>
  <c r="I124" i="1"/>
  <c r="K124" i="1"/>
  <c r="M124" i="1"/>
  <c r="O124" i="1"/>
  <c r="D125" i="1"/>
  <c r="E125" i="1"/>
  <c r="G125" i="1"/>
  <c r="I125" i="1"/>
  <c r="K125" i="1"/>
  <c r="M125" i="1"/>
  <c r="O125" i="1"/>
  <c r="D126" i="1"/>
  <c r="E126" i="1"/>
  <c r="G126" i="1"/>
  <c r="I126" i="1"/>
  <c r="K126" i="1"/>
  <c r="M126" i="1"/>
  <c r="O126" i="1"/>
  <c r="D127" i="1"/>
  <c r="E127" i="1"/>
  <c r="G127" i="1"/>
  <c r="I127" i="1"/>
  <c r="K127" i="1"/>
  <c r="M127" i="1"/>
  <c r="O127" i="1"/>
  <c r="D128" i="1"/>
  <c r="E128" i="1"/>
  <c r="G128" i="1"/>
  <c r="I128" i="1"/>
  <c r="K128" i="1"/>
  <c r="M128" i="1"/>
  <c r="O128" i="1"/>
  <c r="D129" i="1"/>
  <c r="E129" i="1"/>
  <c r="G129" i="1"/>
  <c r="I129" i="1"/>
  <c r="K129" i="1"/>
  <c r="M129" i="1"/>
  <c r="O129" i="1"/>
  <c r="D130" i="1"/>
  <c r="E130" i="1"/>
  <c r="G130" i="1"/>
  <c r="I130" i="1"/>
  <c r="K130" i="1"/>
  <c r="M130" i="1"/>
  <c r="O130" i="1"/>
  <c r="D131" i="1"/>
  <c r="E131" i="1"/>
  <c r="G131" i="1"/>
  <c r="I131" i="1"/>
  <c r="K131" i="1"/>
  <c r="M131" i="1"/>
  <c r="O131" i="1"/>
  <c r="D132" i="1"/>
  <c r="E132" i="1"/>
  <c r="G132" i="1"/>
  <c r="I132" i="1"/>
  <c r="K132" i="1"/>
  <c r="M132" i="1"/>
  <c r="O132" i="1"/>
  <c r="D133" i="1"/>
  <c r="E133" i="1"/>
  <c r="G133" i="1"/>
  <c r="I133" i="1"/>
  <c r="K133" i="1"/>
  <c r="M133" i="1"/>
  <c r="O133" i="1"/>
  <c r="D134" i="1"/>
  <c r="E134" i="1"/>
  <c r="G134" i="1"/>
  <c r="I134" i="1"/>
  <c r="K134" i="1"/>
  <c r="M134" i="1"/>
  <c r="O134" i="1"/>
  <c r="D135" i="1"/>
  <c r="E135" i="1"/>
  <c r="G135" i="1"/>
  <c r="I135" i="1"/>
  <c r="K135" i="1"/>
  <c r="M135" i="1"/>
  <c r="O135" i="1"/>
  <c r="D136" i="1"/>
  <c r="E136" i="1"/>
  <c r="G136" i="1"/>
  <c r="I136" i="1"/>
  <c r="K136" i="1"/>
  <c r="M136" i="1"/>
  <c r="O136" i="1"/>
  <c r="D137" i="1"/>
  <c r="E137" i="1"/>
  <c r="G137" i="1"/>
  <c r="I137" i="1"/>
  <c r="K137" i="1"/>
  <c r="M137" i="1"/>
  <c r="O137" i="1"/>
  <c r="D138" i="1"/>
  <c r="E138" i="1"/>
  <c r="G138" i="1"/>
  <c r="I138" i="1"/>
  <c r="K138" i="1"/>
  <c r="M138" i="1"/>
  <c r="O138" i="1"/>
  <c r="D139" i="1"/>
  <c r="E139" i="1"/>
  <c r="G139" i="1"/>
  <c r="I139" i="1"/>
  <c r="K139" i="1"/>
  <c r="M139" i="1"/>
  <c r="O139" i="1"/>
  <c r="D140" i="1"/>
  <c r="E140" i="1"/>
  <c r="G140" i="1"/>
  <c r="I140" i="1"/>
  <c r="K140" i="1"/>
  <c r="M140" i="1"/>
  <c r="O140" i="1"/>
  <c r="D141" i="1"/>
  <c r="E141" i="1"/>
  <c r="G141" i="1"/>
  <c r="I141" i="1"/>
  <c r="K141" i="1"/>
  <c r="M141" i="1"/>
  <c r="O141" i="1"/>
  <c r="D142" i="1"/>
  <c r="E142" i="1"/>
  <c r="G142" i="1"/>
  <c r="I142" i="1"/>
  <c r="K142" i="1"/>
  <c r="M142" i="1"/>
  <c r="O142" i="1"/>
  <c r="D143" i="1"/>
  <c r="E143" i="1"/>
  <c r="G143" i="1"/>
  <c r="I143" i="1"/>
  <c r="K143" i="1"/>
  <c r="M143" i="1"/>
  <c r="O143" i="1"/>
  <c r="D144" i="1"/>
  <c r="E144" i="1"/>
  <c r="G144" i="1"/>
  <c r="I144" i="1"/>
  <c r="K144" i="1"/>
  <c r="M144" i="1"/>
  <c r="O144" i="1"/>
  <c r="D145" i="1"/>
  <c r="E145" i="1"/>
  <c r="G145" i="1"/>
  <c r="I145" i="1"/>
  <c r="K145" i="1"/>
  <c r="M145" i="1"/>
  <c r="O145" i="1"/>
  <c r="D146" i="1"/>
  <c r="E146" i="1"/>
  <c r="G146" i="1"/>
  <c r="I146" i="1"/>
  <c r="K146" i="1"/>
  <c r="M146" i="1"/>
  <c r="O146" i="1"/>
  <c r="D147" i="1"/>
  <c r="E147" i="1"/>
  <c r="G147" i="1"/>
  <c r="I147" i="1"/>
  <c r="K147" i="1"/>
  <c r="M147" i="1"/>
  <c r="O147" i="1"/>
  <c r="D148" i="1"/>
  <c r="E148" i="1"/>
  <c r="G148" i="1"/>
  <c r="I148" i="1"/>
  <c r="K148" i="1"/>
  <c r="M148" i="1"/>
  <c r="O148" i="1"/>
  <c r="D149" i="1"/>
  <c r="E149" i="1"/>
  <c r="G149" i="1"/>
  <c r="I149" i="1"/>
  <c r="K149" i="1"/>
  <c r="M149" i="1"/>
  <c r="O149" i="1"/>
  <c r="D150" i="1"/>
  <c r="E150" i="1"/>
  <c r="G150" i="1"/>
  <c r="I150" i="1"/>
  <c r="K150" i="1"/>
  <c r="M150" i="1"/>
  <c r="O150" i="1"/>
  <c r="D151" i="1"/>
  <c r="E151" i="1"/>
  <c r="G151" i="1"/>
  <c r="I151" i="1"/>
  <c r="K151" i="1"/>
  <c r="M151" i="1"/>
  <c r="O151" i="1"/>
  <c r="D152" i="1"/>
  <c r="E152" i="1"/>
  <c r="G152" i="1"/>
  <c r="I152" i="1"/>
  <c r="K152" i="1"/>
  <c r="M152" i="1"/>
  <c r="O152" i="1"/>
  <c r="D153" i="1"/>
  <c r="E153" i="1"/>
  <c r="G153" i="1"/>
  <c r="I153" i="1"/>
  <c r="K153" i="1"/>
  <c r="M153" i="1"/>
  <c r="O153" i="1"/>
  <c r="D154" i="1"/>
  <c r="E154" i="1"/>
  <c r="G154" i="1"/>
  <c r="I154" i="1"/>
  <c r="K154" i="1"/>
  <c r="M154" i="1"/>
  <c r="O154" i="1"/>
  <c r="D155" i="1"/>
  <c r="E155" i="1"/>
  <c r="G155" i="1"/>
  <c r="I155" i="1"/>
  <c r="K155" i="1"/>
  <c r="M155" i="1"/>
  <c r="O155"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E20" i="10"/>
  <c r="E21" i="10"/>
  <c r="E22" i="10"/>
  <c r="E23" i="10"/>
  <c r="E24" i="10"/>
  <c r="E25" i="10"/>
  <c r="E26" i="10"/>
  <c r="E27" i="10"/>
  <c r="E28" i="10"/>
  <c r="E29" i="10"/>
  <c r="E30" i="10"/>
  <c r="E31" i="10"/>
  <c r="E32" i="10"/>
  <c r="E33" i="10"/>
  <c r="E34" i="10"/>
  <c r="E35" i="10"/>
  <c r="E36" i="10"/>
  <c r="E37" i="10"/>
  <c r="E38" i="10"/>
  <c r="H115" i="1" l="1"/>
  <c r="J124" i="1"/>
  <c r="J116" i="1"/>
  <c r="P124" i="1"/>
  <c r="H118" i="1"/>
  <c r="H123" i="1"/>
  <c r="H117" i="1"/>
  <c r="F141" i="1"/>
  <c r="F133" i="1"/>
  <c r="P141" i="1"/>
  <c r="N141" i="1"/>
  <c r="F125" i="1"/>
  <c r="P133" i="1"/>
  <c r="N125" i="1"/>
  <c r="N117" i="1"/>
  <c r="N120" i="1"/>
  <c r="N112" i="1"/>
  <c r="N135" i="1"/>
  <c r="L148" i="1"/>
  <c r="P143" i="1"/>
  <c r="N152" i="1"/>
  <c r="L152" i="1"/>
  <c r="N144" i="1"/>
  <c r="F152" i="1"/>
  <c r="H134" i="1"/>
  <c r="F120" i="1"/>
  <c r="F112" i="1"/>
  <c r="H122" i="1"/>
  <c r="N147" i="1"/>
  <c r="N137" i="1"/>
  <c r="N128" i="1"/>
  <c r="H125" i="1"/>
  <c r="L118" i="1"/>
  <c r="H116" i="1"/>
  <c r="L153" i="1"/>
  <c r="F144" i="1"/>
  <c r="L137" i="1"/>
  <c r="L128" i="1"/>
  <c r="P121" i="1"/>
  <c r="N139" i="1"/>
  <c r="J137" i="1"/>
  <c r="H147" i="1"/>
  <c r="F136" i="1"/>
  <c r="L130" i="1"/>
  <c r="F126" i="1"/>
  <c r="N122" i="1"/>
  <c r="H139" i="1"/>
  <c r="P118" i="1"/>
  <c r="J146" i="1"/>
  <c r="P144" i="1"/>
  <c r="L140" i="1"/>
  <c r="J139" i="1"/>
  <c r="N136" i="1"/>
  <c r="P134" i="1"/>
  <c r="F128" i="1"/>
  <c r="P125" i="1"/>
  <c r="P123" i="1"/>
  <c r="P122" i="1"/>
  <c r="L120" i="1"/>
  <c r="L119" i="1"/>
  <c r="J114" i="1"/>
  <c r="P112" i="1"/>
  <c r="P155" i="1"/>
  <c r="P145" i="1"/>
  <c r="J140" i="1"/>
  <c r="P126" i="1"/>
  <c r="N124" i="1"/>
  <c r="N123" i="1"/>
  <c r="L121" i="1"/>
  <c r="J120" i="1"/>
  <c r="J152" i="1"/>
  <c r="N145" i="1"/>
  <c r="H142" i="1"/>
  <c r="J141" i="1"/>
  <c r="H140" i="1"/>
  <c r="L134" i="1"/>
  <c r="H131" i="1"/>
  <c r="L125" i="1"/>
  <c r="L123" i="1"/>
  <c r="L122" i="1"/>
  <c r="H119" i="1"/>
  <c r="L112" i="1"/>
  <c r="H152" i="1"/>
  <c r="P147" i="1"/>
  <c r="H141" i="1"/>
  <c r="P137" i="1"/>
  <c r="J125" i="1"/>
  <c r="J123" i="1"/>
  <c r="H121" i="1"/>
  <c r="J155" i="1"/>
  <c r="N150" i="1"/>
  <c r="H155" i="1"/>
  <c r="F143" i="1"/>
  <c r="H126" i="1"/>
  <c r="H124" i="1"/>
  <c r="P150" i="1"/>
  <c r="P140" i="1"/>
  <c r="H133" i="1"/>
  <c r="P131" i="1"/>
  <c r="F123" i="1"/>
  <c r="P119" i="1"/>
  <c r="H154" i="1"/>
  <c r="P149" i="1"/>
  <c r="N148" i="1"/>
  <c r="F142" i="1"/>
  <c r="N133" i="1"/>
  <c r="P132" i="1"/>
  <c r="J129" i="1"/>
  <c r="J127" i="1"/>
  <c r="P113" i="1"/>
  <c r="P151" i="1"/>
  <c r="N149" i="1"/>
  <c r="P138" i="1"/>
  <c r="L133" i="1"/>
  <c r="N132" i="1"/>
  <c r="H127" i="1"/>
  <c r="P114" i="1"/>
  <c r="N113" i="1"/>
  <c r="L149" i="1"/>
  <c r="J148" i="1"/>
  <c r="L145" i="1"/>
  <c r="L144" i="1"/>
  <c r="P142" i="1"/>
  <c r="P139" i="1"/>
  <c r="N138" i="1"/>
  <c r="L135" i="1"/>
  <c r="J134" i="1"/>
  <c r="J133" i="1"/>
  <c r="L132" i="1"/>
  <c r="J131" i="1"/>
  <c r="F124" i="1"/>
  <c r="F122" i="1"/>
  <c r="J121" i="1"/>
  <c r="F119" i="1"/>
  <c r="F118" i="1"/>
  <c r="F117" i="1"/>
  <c r="P115" i="1"/>
  <c r="N114" i="1"/>
  <c r="L113" i="1"/>
  <c r="L150" i="1"/>
  <c r="J149" i="1"/>
  <c r="J132" i="1"/>
  <c r="L129" i="1"/>
  <c r="P116" i="1"/>
  <c r="N115" i="1"/>
  <c r="L114" i="1"/>
  <c r="J113" i="1"/>
  <c r="J153" i="1"/>
  <c r="J151" i="1"/>
  <c r="J150" i="1"/>
  <c r="H149" i="1"/>
  <c r="J147" i="1"/>
  <c r="N140" i="1"/>
  <c r="L139" i="1"/>
  <c r="H132" i="1"/>
  <c r="J130" i="1"/>
  <c r="L115" i="1"/>
  <c r="H151" i="1"/>
  <c r="H150" i="1"/>
  <c r="F149" i="1"/>
  <c r="H148" i="1"/>
  <c r="P146" i="1"/>
  <c r="P127" i="1"/>
  <c r="J115" i="1"/>
  <c r="H114" i="1"/>
  <c r="N155" i="1"/>
  <c r="N153" i="1"/>
  <c r="P152" i="1"/>
  <c r="F151" i="1"/>
  <c r="L147" i="1"/>
  <c r="N146" i="1"/>
  <c r="P135" i="1"/>
  <c r="F134" i="1"/>
  <c r="N131" i="1"/>
  <c r="P130" i="1"/>
  <c r="P129" i="1"/>
  <c r="P128" i="1"/>
  <c r="F127" i="1"/>
  <c r="L124" i="1"/>
  <c r="J122" i="1"/>
  <c r="F121" i="1"/>
  <c r="H120" i="1"/>
  <c r="J119" i="1"/>
  <c r="J118" i="1"/>
  <c r="F116" i="1"/>
  <c r="N154" i="1"/>
  <c r="J145" i="1"/>
  <c r="L142" i="1"/>
  <c r="L136" i="1"/>
  <c r="L131" i="1"/>
  <c r="N130" i="1"/>
  <c r="N129" i="1"/>
  <c r="L117" i="1"/>
  <c r="L155" i="1"/>
  <c r="J144" i="1"/>
  <c r="J143" i="1"/>
  <c r="J142" i="1"/>
  <c r="F140" i="1"/>
  <c r="H138" i="1"/>
  <c r="N121" i="1"/>
  <c r="P120" i="1"/>
  <c r="J117" i="1"/>
  <c r="N116" i="1"/>
  <c r="F115" i="1"/>
  <c r="F114" i="1"/>
  <c r="H113" i="1"/>
  <c r="J112" i="1"/>
  <c r="F148" i="1"/>
  <c r="H146" i="1"/>
  <c r="H145" i="1"/>
  <c r="H144" i="1"/>
  <c r="H143" i="1"/>
  <c r="L141" i="1"/>
  <c r="F138" i="1"/>
  <c r="H137" i="1"/>
  <c r="J136" i="1"/>
  <c r="L116" i="1"/>
  <c r="F113" i="1"/>
  <c r="H112" i="1"/>
  <c r="F146" i="1"/>
  <c r="F145" i="1"/>
  <c r="F139" i="1"/>
  <c r="J138" i="1"/>
  <c r="F137" i="1"/>
  <c r="H136" i="1"/>
  <c r="J135" i="1"/>
  <c r="F132" i="1"/>
  <c r="L126" i="1"/>
  <c r="P153" i="1"/>
  <c r="F154" i="1"/>
  <c r="H153" i="1"/>
  <c r="F147" i="1"/>
  <c r="H135" i="1"/>
  <c r="H130" i="1"/>
  <c r="H129" i="1"/>
  <c r="J128" i="1"/>
  <c r="J126" i="1"/>
  <c r="P117" i="1"/>
  <c r="F155" i="1"/>
  <c r="F153" i="1"/>
  <c r="P136" i="1"/>
  <c r="F131" i="1"/>
  <c r="F130" i="1"/>
  <c r="F129" i="1"/>
  <c r="H128" i="1"/>
  <c r="L154" i="1"/>
  <c r="L146" i="1"/>
  <c r="L151" i="1"/>
  <c r="L143" i="1"/>
  <c r="L127" i="1"/>
  <c r="L138" i="1"/>
  <c r="F150" i="1"/>
  <c r="P148" i="1"/>
  <c r="N142" i="1"/>
  <c r="N134" i="1"/>
  <c r="N126" i="1"/>
  <c r="N118" i="1"/>
  <c r="J154" i="1"/>
  <c r="P154" i="1"/>
  <c r="N151" i="1"/>
  <c r="N143" i="1"/>
  <c r="F135" i="1"/>
  <c r="N127" i="1"/>
  <c r="N119" i="1"/>
  <c r="CQ14" i="8" l="1"/>
  <c r="AX28" i="14"/>
  <c r="AL16" i="14" s="1"/>
  <c r="AX27" i="14"/>
  <c r="AK15" i="14" s="1"/>
  <c r="AX26" i="14"/>
  <c r="AJ21" i="14" s="1"/>
  <c r="AX25" i="14"/>
  <c r="AI17" i="14" s="1"/>
  <c r="AX24" i="14"/>
  <c r="AX23" i="14"/>
  <c r="AX22" i="14"/>
  <c r="AX21" i="14"/>
  <c r="AX20" i="14"/>
  <c r="AX19" i="14"/>
  <c r="AX18" i="14"/>
  <c r="AX17" i="14"/>
  <c r="AX16" i="14"/>
  <c r="AX15" i="14"/>
  <c r="AX14" i="14"/>
  <c r="AX13" i="14"/>
  <c r="AX12" i="14"/>
  <c r="AX11" i="14"/>
  <c r="AM13" i="14"/>
  <c r="AM14" i="14"/>
  <c r="AM15" i="14"/>
  <c r="AM16" i="14"/>
  <c r="AM17" i="14"/>
  <c r="AM19" i="14"/>
  <c r="AM20" i="14"/>
  <c r="AM21" i="14"/>
  <c r="AM22" i="14"/>
  <c r="AM23" i="14"/>
  <c r="AM24" i="14"/>
  <c r="AM25" i="14"/>
  <c r="AM26" i="14"/>
  <c r="AM27" i="14"/>
  <c r="AM28" i="14"/>
  <c r="AM29" i="14"/>
  <c r="AM30" i="14"/>
  <c r="AM31" i="14"/>
  <c r="AM32" i="14"/>
  <c r="AM33" i="14"/>
  <c r="AM34" i="14"/>
  <c r="AM35" i="14"/>
  <c r="AM36" i="14"/>
  <c r="AM37" i="14"/>
  <c r="AM38" i="14"/>
  <c r="AM39" i="14"/>
  <c r="AM40" i="14"/>
  <c r="AM41" i="14"/>
  <c r="AM42" i="14"/>
  <c r="AM43" i="14"/>
  <c r="AM44" i="14"/>
  <c r="AM45" i="14"/>
  <c r="AM46" i="14"/>
  <c r="AM47" i="14"/>
  <c r="AM48" i="14"/>
  <c r="AM49" i="14"/>
  <c r="AM50" i="14"/>
  <c r="AM51" i="14"/>
  <c r="AM52" i="14"/>
  <c r="AM53" i="14"/>
  <c r="AM54" i="14"/>
  <c r="AM55" i="14"/>
  <c r="AM56" i="14"/>
  <c r="AM57" i="14"/>
  <c r="AM58" i="14"/>
  <c r="H9" i="3" s="1"/>
  <c r="AM59" i="14"/>
  <c r="AM60" i="14"/>
  <c r="AM61" i="14"/>
  <c r="AM62" i="14"/>
  <c r="AM63" i="14"/>
  <c r="AM64" i="14"/>
  <c r="AM65" i="14"/>
  <c r="AM66" i="14"/>
  <c r="AM67" i="14"/>
  <c r="AM68" i="14"/>
  <c r="AM69" i="14"/>
  <c r="AM70" i="14"/>
  <c r="AM71" i="14"/>
  <c r="AM72" i="14"/>
  <c r="AM73" i="14"/>
  <c r="AM74" i="14"/>
  <c r="AM75" i="14"/>
  <c r="AM76" i="14"/>
  <c r="AM77" i="14"/>
  <c r="AM78" i="14"/>
  <c r="AM79" i="14"/>
  <c r="AM80" i="14"/>
  <c r="AM81" i="14"/>
  <c r="AM82" i="14"/>
  <c r="AM83" i="14"/>
  <c r="AM84" i="14"/>
  <c r="AM85" i="14"/>
  <c r="AM86" i="14"/>
  <c r="AM87" i="14"/>
  <c r="AM88" i="14"/>
  <c r="AM89" i="14"/>
  <c r="AM90" i="14"/>
  <c r="AM91" i="14"/>
  <c r="AL74" i="14" l="1"/>
  <c r="AL48" i="14"/>
  <c r="AL19" i="14"/>
  <c r="AK67" i="14"/>
  <c r="AK41" i="14"/>
  <c r="AL72" i="14"/>
  <c r="AL43" i="14"/>
  <c r="AL17" i="14"/>
  <c r="AK66" i="14"/>
  <c r="AK39" i="14"/>
  <c r="AK64" i="14"/>
  <c r="AK34" i="14"/>
  <c r="AL42" i="14"/>
  <c r="AL91" i="14"/>
  <c r="AL66" i="14"/>
  <c r="AL40" i="14"/>
  <c r="AK88" i="14"/>
  <c r="AK59" i="14"/>
  <c r="AK33" i="14"/>
  <c r="AL32" i="14"/>
  <c r="AK17" i="14"/>
  <c r="AL88" i="14"/>
  <c r="AL59" i="14"/>
  <c r="AL27" i="14"/>
  <c r="AK82" i="14"/>
  <c r="AK56" i="14"/>
  <c r="AK16" i="14"/>
  <c r="AK90" i="14"/>
  <c r="AL90" i="14"/>
  <c r="AL64" i="14"/>
  <c r="AK58" i="14"/>
  <c r="AL83" i="14"/>
  <c r="AL51" i="14"/>
  <c r="AL26" i="14"/>
  <c r="AK80" i="14"/>
  <c r="AK47" i="14"/>
  <c r="AK14" i="14"/>
  <c r="AL67" i="14"/>
  <c r="AK83" i="14"/>
  <c r="AL82" i="14"/>
  <c r="AL50" i="14"/>
  <c r="AL24" i="14"/>
  <c r="AK75" i="14"/>
  <c r="AK42" i="14"/>
  <c r="AJ73" i="14"/>
  <c r="AJ52" i="14"/>
  <c r="AJ30" i="14"/>
  <c r="AJ72" i="14"/>
  <c r="AJ47" i="14"/>
  <c r="AJ28" i="14"/>
  <c r="AJ89" i="14"/>
  <c r="AJ69" i="14"/>
  <c r="AJ46" i="14"/>
  <c r="AJ23" i="14"/>
  <c r="AL80" i="14"/>
  <c r="AL58" i="14"/>
  <c r="AL35" i="14"/>
  <c r="AL15" i="14"/>
  <c r="AK74" i="14"/>
  <c r="AK50" i="14"/>
  <c r="AK31" i="14"/>
  <c r="AJ88" i="14"/>
  <c r="AJ64" i="14"/>
  <c r="AJ44" i="14"/>
  <c r="AJ22" i="14"/>
  <c r="AL75" i="14"/>
  <c r="AL56" i="14"/>
  <c r="AL34" i="14"/>
  <c r="AK91" i="14"/>
  <c r="AK72" i="14"/>
  <c r="AK49" i="14"/>
  <c r="AK26" i="14"/>
  <c r="AJ86" i="14"/>
  <c r="AJ63" i="14"/>
  <c r="AJ39" i="14"/>
  <c r="AJ20" i="14"/>
  <c r="AK25" i="14"/>
  <c r="AJ81" i="14"/>
  <c r="AJ61" i="14"/>
  <c r="AJ38" i="14"/>
  <c r="AJ14" i="14"/>
  <c r="AK23" i="14"/>
  <c r="AJ80" i="14"/>
  <c r="AJ55" i="14"/>
  <c r="AJ36" i="14"/>
  <c r="AJ13" i="14"/>
  <c r="AJ78" i="14"/>
  <c r="AJ54" i="14"/>
  <c r="AJ31" i="14"/>
  <c r="CQ60" i="8"/>
  <c r="CQ48" i="8"/>
  <c r="CQ44" i="8"/>
  <c r="CQ32" i="8"/>
  <c r="CQ28" i="8"/>
  <c r="CQ58" i="8"/>
  <c r="CQ42" i="8"/>
  <c r="CQ26" i="8"/>
  <c r="CQ56" i="8"/>
  <c r="CQ40" i="8"/>
  <c r="CQ24" i="8"/>
  <c r="CQ37" i="8"/>
  <c r="CQ52" i="8"/>
  <c r="CQ36" i="8"/>
  <c r="CQ20" i="8"/>
  <c r="CQ53" i="8"/>
  <c r="CQ21" i="8"/>
  <c r="CQ50" i="8"/>
  <c r="CQ34" i="8"/>
  <c r="CQ18" i="8"/>
  <c r="CQ16" i="8"/>
  <c r="CQ61" i="8"/>
  <c r="CQ45" i="8"/>
  <c r="CQ29" i="8"/>
  <c r="CQ13" i="8"/>
  <c r="CQ59" i="8"/>
  <c r="CQ51" i="8"/>
  <c r="CQ43" i="8"/>
  <c r="CQ35" i="8"/>
  <c r="CQ27" i="8"/>
  <c r="CQ19" i="8"/>
  <c r="CQ57" i="8"/>
  <c r="CQ49" i="8"/>
  <c r="CQ41" i="8"/>
  <c r="CQ33" i="8"/>
  <c r="CQ25" i="8"/>
  <c r="CQ17" i="8"/>
  <c r="CQ55" i="8"/>
  <c r="CQ47" i="8"/>
  <c r="CQ39" i="8"/>
  <c r="CQ31" i="8"/>
  <c r="CQ23" i="8"/>
  <c r="CQ15" i="8"/>
  <c r="CQ62" i="8"/>
  <c r="CQ54" i="8"/>
  <c r="CQ46" i="8"/>
  <c r="CQ38" i="8"/>
  <c r="CQ30" i="8"/>
  <c r="CQ22" i="8"/>
  <c r="AI58" i="14"/>
  <c r="AL87" i="14"/>
  <c r="AL79" i="14"/>
  <c r="AL71" i="14"/>
  <c r="AL63" i="14"/>
  <c r="AL55" i="14"/>
  <c r="AL47" i="14"/>
  <c r="AL39" i="14"/>
  <c r="AL31" i="14"/>
  <c r="AL23" i="14"/>
  <c r="AL14" i="14"/>
  <c r="AK87" i="14"/>
  <c r="AK79" i="14"/>
  <c r="AK71" i="14"/>
  <c r="AK63" i="14"/>
  <c r="AK55" i="14"/>
  <c r="AK46" i="14"/>
  <c r="AK38" i="14"/>
  <c r="AK30" i="14"/>
  <c r="AK22" i="14"/>
  <c r="AK13" i="14"/>
  <c r="AJ85" i="14"/>
  <c r="AJ77" i="14"/>
  <c r="AJ68" i="14"/>
  <c r="AJ60" i="14"/>
  <c r="AJ51" i="14"/>
  <c r="AJ43" i="14"/>
  <c r="AJ35" i="14"/>
  <c r="AJ27" i="14"/>
  <c r="AJ19" i="14"/>
  <c r="AI90" i="14"/>
  <c r="AI82" i="14"/>
  <c r="AI74" i="14"/>
  <c r="AI65" i="14"/>
  <c r="AI56" i="14"/>
  <c r="AI48" i="14"/>
  <c r="AI40" i="14"/>
  <c r="AI32" i="14"/>
  <c r="AI24" i="14"/>
  <c r="AI15" i="14"/>
  <c r="AI83" i="14"/>
  <c r="AI66" i="14"/>
  <c r="AI41" i="14"/>
  <c r="AI16" i="14"/>
  <c r="AL86" i="14"/>
  <c r="AL78" i="14"/>
  <c r="AL70" i="14"/>
  <c r="AL62" i="14"/>
  <c r="AL54" i="14"/>
  <c r="AL46" i="14"/>
  <c r="AL38" i="14"/>
  <c r="AL30" i="14"/>
  <c r="AL22" i="14"/>
  <c r="AL13" i="14"/>
  <c r="AK86" i="14"/>
  <c r="AK78" i="14"/>
  <c r="AK70" i="14"/>
  <c r="AK62" i="14"/>
  <c r="AK54" i="14"/>
  <c r="AK45" i="14"/>
  <c r="AK37" i="14"/>
  <c r="AK29" i="14"/>
  <c r="AK21" i="14"/>
  <c r="AJ12" i="14"/>
  <c r="AJ84" i="14"/>
  <c r="AJ76" i="14"/>
  <c r="AJ67" i="14"/>
  <c r="AJ59" i="14"/>
  <c r="AJ50" i="14"/>
  <c r="AJ42" i="14"/>
  <c r="AJ34" i="14"/>
  <c r="AJ26" i="14"/>
  <c r="AJ17" i="14"/>
  <c r="AI89" i="14"/>
  <c r="AI81" i="14"/>
  <c r="AI73" i="14"/>
  <c r="AI64" i="14"/>
  <c r="AI55" i="14"/>
  <c r="AI47" i="14"/>
  <c r="AI39" i="14"/>
  <c r="AI31" i="14"/>
  <c r="AI23" i="14"/>
  <c r="AI14" i="14"/>
  <c r="AI91" i="14"/>
  <c r="AI75" i="14"/>
  <c r="AI49" i="14"/>
  <c r="AI33" i="14"/>
  <c r="AI25" i="14"/>
  <c r="AL85" i="14"/>
  <c r="AL77" i="14"/>
  <c r="AL69" i="14"/>
  <c r="AL61" i="14"/>
  <c r="AL53" i="14"/>
  <c r="AL45" i="14"/>
  <c r="AL37" i="14"/>
  <c r="AL29" i="14"/>
  <c r="AL21" i="14"/>
  <c r="AL12" i="14"/>
  <c r="AK85" i="14"/>
  <c r="AK77" i="14"/>
  <c r="AK69" i="14"/>
  <c r="AK61" i="14"/>
  <c r="AK53" i="14"/>
  <c r="AK44" i="14"/>
  <c r="AK36" i="14"/>
  <c r="AK28" i="14"/>
  <c r="AK20" i="14"/>
  <c r="AJ91" i="14"/>
  <c r="AJ83" i="14"/>
  <c r="AJ75" i="14"/>
  <c r="AJ66" i="14"/>
  <c r="AJ58" i="14"/>
  <c r="AJ49" i="14"/>
  <c r="AJ41" i="14"/>
  <c r="AJ33" i="14"/>
  <c r="AJ25" i="14"/>
  <c r="AJ16" i="14"/>
  <c r="AI88" i="14"/>
  <c r="AI80" i="14"/>
  <c r="AI72" i="14"/>
  <c r="AI63" i="14"/>
  <c r="AI54" i="14"/>
  <c r="AI46" i="14"/>
  <c r="AI38" i="14"/>
  <c r="AI30" i="14"/>
  <c r="AI22" i="14"/>
  <c r="AI13" i="14"/>
  <c r="AL84" i="14"/>
  <c r="AL76" i="14"/>
  <c r="AL68" i="14"/>
  <c r="AL60" i="14"/>
  <c r="AL52" i="14"/>
  <c r="AL44" i="14"/>
  <c r="AL36" i="14"/>
  <c r="AL28" i="14"/>
  <c r="AL20" i="14"/>
  <c r="AK12" i="14"/>
  <c r="AK84" i="14"/>
  <c r="AK76" i="14"/>
  <c r="AK68" i="14"/>
  <c r="AK60" i="14"/>
  <c r="AK51" i="14"/>
  <c r="AK43" i="14"/>
  <c r="AK35" i="14"/>
  <c r="AK27" i="14"/>
  <c r="AK19" i="14"/>
  <c r="AJ90" i="14"/>
  <c r="AJ82" i="14"/>
  <c r="AJ74" i="14"/>
  <c r="AJ65" i="14"/>
  <c r="AJ56" i="14"/>
  <c r="AJ48" i="14"/>
  <c r="AJ40" i="14"/>
  <c r="AJ32" i="14"/>
  <c r="AJ24" i="14"/>
  <c r="AJ15" i="14"/>
  <c r="AI87" i="14"/>
  <c r="AI79" i="14"/>
  <c r="AI70" i="14"/>
  <c r="AI62" i="14"/>
  <c r="AI53" i="14"/>
  <c r="AI45" i="14"/>
  <c r="AI37" i="14"/>
  <c r="AI29" i="14"/>
  <c r="AI21" i="14"/>
  <c r="AK52" i="14"/>
  <c r="AI86" i="14"/>
  <c r="AI78" i="14"/>
  <c r="AI69" i="14"/>
  <c r="AI61" i="14"/>
  <c r="AI52" i="14"/>
  <c r="AI44" i="14"/>
  <c r="AI36" i="14"/>
  <c r="AI28" i="14"/>
  <c r="AI20" i="14"/>
  <c r="AI85" i="14"/>
  <c r="AI77" i="14"/>
  <c r="AI68" i="14"/>
  <c r="AI60" i="14"/>
  <c r="AI51" i="14"/>
  <c r="AI43" i="14"/>
  <c r="AI35" i="14"/>
  <c r="AI27" i="14"/>
  <c r="AI19" i="14"/>
  <c r="AL89" i="14"/>
  <c r="AL81" i="14"/>
  <c r="AL73" i="14"/>
  <c r="AL65" i="14"/>
  <c r="AL57" i="14"/>
  <c r="AL49" i="14"/>
  <c r="AL41" i="14"/>
  <c r="AL33" i="14"/>
  <c r="AL25" i="14"/>
  <c r="AK89" i="14"/>
  <c r="AK81" i="14"/>
  <c r="AK73" i="14"/>
  <c r="AK65" i="14"/>
  <c r="AK57" i="14"/>
  <c r="AK48" i="14"/>
  <c r="AK40" i="14"/>
  <c r="AK32" i="14"/>
  <c r="AK24" i="14"/>
  <c r="AJ87" i="14"/>
  <c r="AJ79" i="14"/>
  <c r="AJ70" i="14"/>
  <c r="AJ62" i="14"/>
  <c r="AJ53" i="14"/>
  <c r="AJ45" i="14"/>
  <c r="AJ37" i="14"/>
  <c r="AJ29" i="14"/>
  <c r="AI12" i="14"/>
  <c r="AI84" i="14"/>
  <c r="AI76" i="14"/>
  <c r="AI67" i="14"/>
  <c r="AI59" i="14"/>
  <c r="AI50" i="14"/>
  <c r="AI42" i="14"/>
  <c r="AI34" i="14"/>
  <c r="AI26" i="14"/>
  <c r="J100" i="1" l="1"/>
  <c r="F100" i="1"/>
  <c r="H100" i="1"/>
  <c r="L100" i="1"/>
  <c r="N100" i="1"/>
  <c r="P100" i="1"/>
  <c r="D166" i="1" l="1"/>
  <c r="E166" i="1"/>
  <c r="G166" i="1"/>
  <c r="I166" i="1"/>
  <c r="K166" i="1"/>
  <c r="M166" i="1"/>
  <c r="O166" i="1"/>
  <c r="E94" i="10"/>
  <c r="E203" i="4"/>
  <c r="J7" i="15" l="1"/>
  <c r="J36" i="15"/>
  <c r="J121" i="15"/>
  <c r="J98" i="15"/>
  <c r="J26" i="15"/>
  <c r="J31" i="15"/>
  <c r="J84" i="15"/>
  <c r="J77" i="15"/>
  <c r="J87" i="15"/>
  <c r="J118" i="15"/>
  <c r="J23" i="15"/>
  <c r="J40" i="15"/>
  <c r="J56" i="15"/>
  <c r="J69" i="15"/>
  <c r="J91" i="15"/>
  <c r="J113" i="15"/>
  <c r="J138" i="15"/>
  <c r="J105" i="15"/>
  <c r="J72" i="15"/>
  <c r="J127" i="15"/>
  <c r="J133" i="15"/>
  <c r="J51" i="15"/>
  <c r="J124" i="15"/>
  <c r="J76" i="15"/>
  <c r="J67" i="15"/>
  <c r="J55" i="15"/>
  <c r="J65" i="15"/>
  <c r="J5" i="15"/>
  <c r="J25" i="15"/>
  <c r="J41" i="15"/>
  <c r="J57" i="15"/>
  <c r="J70" i="15"/>
  <c r="J92" i="15"/>
  <c r="J114" i="15"/>
  <c r="J139" i="15"/>
  <c r="J126" i="15"/>
  <c r="J120" i="15"/>
  <c r="J46" i="15"/>
  <c r="J59" i="15"/>
  <c r="J8" i="15"/>
  <c r="J60" i="15"/>
  <c r="J100" i="15"/>
  <c r="J86" i="15"/>
  <c r="J130" i="15"/>
  <c r="J29" i="15"/>
  <c r="J12" i="15"/>
  <c r="J27" i="15"/>
  <c r="J44" i="15"/>
  <c r="J58" i="15"/>
  <c r="J71" i="15"/>
  <c r="J93" i="15"/>
  <c r="J117" i="15"/>
  <c r="J111" i="15"/>
  <c r="J115" i="15"/>
  <c r="J24" i="15"/>
  <c r="J129" i="15"/>
  <c r="J74" i="15"/>
  <c r="J101" i="15"/>
  <c r="J116" i="15"/>
  <c r="J78" i="15"/>
  <c r="J102" i="15"/>
  <c r="J16" i="15"/>
  <c r="J30" i="15"/>
  <c r="J47" i="15"/>
  <c r="J61" i="15"/>
  <c r="J82" i="15"/>
  <c r="J94" i="15"/>
  <c r="J119" i="15"/>
  <c r="J6" i="15"/>
  <c r="J18" i="15"/>
  <c r="J128" i="15"/>
  <c r="J20" i="15"/>
  <c r="J108" i="15"/>
  <c r="J4" i="15"/>
  <c r="J13" i="15"/>
  <c r="J52" i="15"/>
  <c r="J79" i="15"/>
  <c r="J112" i="15"/>
  <c r="J17" i="15"/>
  <c r="J32" i="15"/>
  <c r="J49" i="15"/>
  <c r="J62" i="15"/>
  <c r="J83" i="15"/>
  <c r="J104" i="15"/>
  <c r="J122" i="15"/>
  <c r="J90" i="15"/>
  <c r="J34" i="15"/>
  <c r="J95" i="15"/>
  <c r="J73" i="15"/>
  <c r="J123" i="15"/>
  <c r="J134" i="15"/>
  <c r="J14" i="15"/>
  <c r="J135" i="15"/>
  <c r="J80" i="15"/>
  <c r="J11" i="15"/>
  <c r="J19" i="15"/>
  <c r="J33" i="15"/>
  <c r="J50" i="15"/>
  <c r="J64" i="15"/>
  <c r="J85" i="15"/>
  <c r="J107" i="15"/>
  <c r="J125" i="15"/>
  <c r="J48" i="15"/>
  <c r="J35" i="15"/>
  <c r="J132" i="15"/>
  <c r="J97" i="15"/>
  <c r="J99" i="15"/>
  <c r="J9" i="15"/>
  <c r="J42" i="15"/>
  <c r="J136" i="15"/>
  <c r="J81" i="15"/>
  <c r="J103" i="15"/>
  <c r="J21" i="15"/>
  <c r="J37" i="15"/>
  <c r="J53" i="15"/>
  <c r="J66" i="15"/>
  <c r="J88" i="15"/>
  <c r="J109" i="15"/>
  <c r="J131" i="15"/>
  <c r="J63" i="15"/>
  <c r="J45" i="15"/>
  <c r="J96" i="15"/>
  <c r="J28" i="15"/>
  <c r="J39" i="15"/>
  <c r="J75" i="15"/>
  <c r="J15" i="15"/>
  <c r="J10" i="15"/>
  <c r="J106" i="15"/>
  <c r="J43" i="15"/>
  <c r="J22" i="15"/>
  <c r="J38" i="15"/>
  <c r="J54" i="15"/>
  <c r="J68" i="15"/>
  <c r="J89" i="15"/>
  <c r="J110" i="15"/>
  <c r="J137" i="15"/>
  <c r="K105" i="15"/>
  <c r="K72" i="15"/>
  <c r="K127" i="15"/>
  <c r="K133" i="15"/>
  <c r="K51" i="15"/>
  <c r="K124" i="15"/>
  <c r="K76" i="15"/>
  <c r="K67" i="15"/>
  <c r="K55" i="15"/>
  <c r="K65" i="15"/>
  <c r="K5" i="15"/>
  <c r="K25" i="15"/>
  <c r="K41" i="15"/>
  <c r="K57" i="15"/>
  <c r="K70" i="15"/>
  <c r="K92" i="15"/>
  <c r="K114" i="15"/>
  <c r="K139" i="15"/>
  <c r="K126" i="15"/>
  <c r="K120" i="15"/>
  <c r="K46" i="15"/>
  <c r="K59" i="15"/>
  <c r="K8" i="15"/>
  <c r="K60" i="15"/>
  <c r="K100" i="15"/>
  <c r="K86" i="15"/>
  <c r="K130" i="15"/>
  <c r="K29" i="15"/>
  <c r="K12" i="15"/>
  <c r="K27" i="15"/>
  <c r="K44" i="15"/>
  <c r="K58" i="15"/>
  <c r="K71" i="15"/>
  <c r="K93" i="15"/>
  <c r="K117" i="15"/>
  <c r="K111" i="15"/>
  <c r="K115" i="15"/>
  <c r="K24" i="15"/>
  <c r="K129" i="15"/>
  <c r="K74" i="15"/>
  <c r="K101" i="15"/>
  <c r="K116" i="15"/>
  <c r="K78" i="15"/>
  <c r="K102" i="15"/>
  <c r="K16" i="15"/>
  <c r="K30" i="15"/>
  <c r="K47" i="15"/>
  <c r="K61" i="15"/>
  <c r="K82" i="15"/>
  <c r="K94" i="15"/>
  <c r="K119" i="15"/>
  <c r="K6" i="15"/>
  <c r="K18" i="15"/>
  <c r="K128" i="15"/>
  <c r="K20" i="15"/>
  <c r="K108" i="15"/>
  <c r="K4" i="15"/>
  <c r="K13" i="15"/>
  <c r="K52" i="15"/>
  <c r="K79" i="15"/>
  <c r="K112" i="15"/>
  <c r="K17" i="15"/>
  <c r="K32" i="15"/>
  <c r="K49" i="15"/>
  <c r="K62" i="15"/>
  <c r="K83" i="15"/>
  <c r="K104" i="15"/>
  <c r="K122" i="15"/>
  <c r="K90" i="15"/>
  <c r="K34" i="15"/>
  <c r="K95" i="15"/>
  <c r="K73" i="15"/>
  <c r="K123" i="15"/>
  <c r="K134" i="15"/>
  <c r="K14" i="15"/>
  <c r="K135" i="15"/>
  <c r="K80" i="15"/>
  <c r="K11" i="15"/>
  <c r="K19" i="15"/>
  <c r="K33" i="15"/>
  <c r="K50" i="15"/>
  <c r="K64" i="15"/>
  <c r="K85" i="15"/>
  <c r="K107" i="15"/>
  <c r="K125" i="15"/>
  <c r="K48" i="15"/>
  <c r="K35" i="15"/>
  <c r="K132" i="15"/>
  <c r="K97" i="15"/>
  <c r="K99" i="15"/>
  <c r="K9" i="15"/>
  <c r="K42" i="15"/>
  <c r="K136" i="15"/>
  <c r="K81" i="15"/>
  <c r="K103" i="15"/>
  <c r="K21" i="15"/>
  <c r="K37" i="15"/>
  <c r="K53" i="15"/>
  <c r="K66" i="15"/>
  <c r="K88" i="15"/>
  <c r="K109" i="15"/>
  <c r="K131" i="15"/>
  <c r="K63" i="15"/>
  <c r="K45" i="15"/>
  <c r="K96" i="15"/>
  <c r="K28" i="15"/>
  <c r="K39" i="15"/>
  <c r="K75" i="15"/>
  <c r="K15" i="15"/>
  <c r="K10" i="15"/>
  <c r="K106" i="15"/>
  <c r="K43" i="15"/>
  <c r="K22" i="15"/>
  <c r="K38" i="15"/>
  <c r="K54" i="15"/>
  <c r="K68" i="15"/>
  <c r="K89" i="15"/>
  <c r="K110" i="15"/>
  <c r="K137" i="15"/>
  <c r="K36" i="15"/>
  <c r="K121" i="15"/>
  <c r="K98" i="15"/>
  <c r="K26" i="15"/>
  <c r="K31" i="15"/>
  <c r="K84" i="15"/>
  <c r="K77" i="15"/>
  <c r="K87" i="15"/>
  <c r="K118" i="15"/>
  <c r="K23" i="15"/>
  <c r="K40" i="15"/>
  <c r="K56" i="15"/>
  <c r="K69" i="15"/>
  <c r="K91" i="15"/>
  <c r="K113" i="15"/>
  <c r="K138" i="15"/>
  <c r="G17" i="15"/>
  <c r="G41" i="15"/>
  <c r="G89" i="15"/>
  <c r="G58" i="15"/>
  <c r="G139" i="15"/>
  <c r="G70" i="15"/>
  <c r="F166" i="1"/>
  <c r="L166" i="1"/>
  <c r="J166" i="1"/>
  <c r="H166" i="1"/>
  <c r="P166" i="1"/>
  <c r="N166" i="1"/>
  <c r="DC84" i="8"/>
  <c r="DC83" i="8"/>
  <c r="CO19" i="8" l="1"/>
  <c r="CO27" i="8"/>
  <c r="CO35" i="8"/>
  <c r="CO43" i="8"/>
  <c r="CO51" i="8"/>
  <c r="CO59" i="8"/>
  <c r="CO20" i="8"/>
  <c r="CO28" i="8"/>
  <c r="CO36" i="8"/>
  <c r="CO44" i="8"/>
  <c r="CO52" i="8"/>
  <c r="CO60" i="8"/>
  <c r="CO14" i="8"/>
  <c r="CO22" i="8"/>
  <c r="CO30" i="8"/>
  <c r="CO38" i="8"/>
  <c r="CO46" i="8"/>
  <c r="CO54" i="8"/>
  <c r="CO62" i="8"/>
  <c r="CO13" i="8"/>
  <c r="CO21" i="8"/>
  <c r="CO29" i="8"/>
  <c r="CO37" i="8"/>
  <c r="CO45" i="8"/>
  <c r="CO53" i="8"/>
  <c r="CO61" i="8"/>
  <c r="CO15" i="8"/>
  <c r="CO23" i="8"/>
  <c r="CO31" i="8"/>
  <c r="CO39" i="8"/>
  <c r="CO47" i="8"/>
  <c r="CO55" i="8"/>
  <c r="CO12" i="8"/>
  <c r="CO16" i="8"/>
  <c r="CO24" i="8"/>
  <c r="CO32" i="8"/>
  <c r="CO40" i="8"/>
  <c r="CO48" i="8"/>
  <c r="CO56" i="8"/>
  <c r="CO17" i="8"/>
  <c r="CO25" i="8"/>
  <c r="CO33" i="8"/>
  <c r="CO41" i="8"/>
  <c r="CO49" i="8"/>
  <c r="CO57" i="8"/>
  <c r="CO26" i="8"/>
  <c r="CO34" i="8"/>
  <c r="CO50" i="8"/>
  <c r="CO18" i="8"/>
  <c r="CO42" i="8"/>
  <c r="CO58" i="8"/>
  <c r="CP16" i="8"/>
  <c r="CP24" i="8"/>
  <c r="CP32" i="8"/>
  <c r="CP40" i="8"/>
  <c r="CP48" i="8"/>
  <c r="CP56" i="8"/>
  <c r="CP17" i="8"/>
  <c r="CP25" i="8"/>
  <c r="CP33" i="8"/>
  <c r="CP41" i="8"/>
  <c r="CP49" i="8"/>
  <c r="CP57" i="8"/>
  <c r="CP19" i="8"/>
  <c r="CP27" i="8"/>
  <c r="CP35" i="8"/>
  <c r="CP43" i="8"/>
  <c r="CP51" i="8"/>
  <c r="CP59" i="8"/>
  <c r="CP18" i="8"/>
  <c r="CP26" i="8"/>
  <c r="CP34" i="8"/>
  <c r="CP42" i="8"/>
  <c r="CP50" i="8"/>
  <c r="CP58" i="8"/>
  <c r="CP20" i="8"/>
  <c r="CP28" i="8"/>
  <c r="CP36" i="8"/>
  <c r="CP44" i="8"/>
  <c r="CP52" i="8"/>
  <c r="CP60" i="8"/>
  <c r="CP13" i="8"/>
  <c r="CP21" i="8"/>
  <c r="CP29" i="8"/>
  <c r="CP37" i="8"/>
  <c r="CP45" i="8"/>
  <c r="CP53" i="8"/>
  <c r="CP61" i="8"/>
  <c r="CP14" i="8"/>
  <c r="CP22" i="8"/>
  <c r="CP30" i="8"/>
  <c r="CP38" i="8"/>
  <c r="CP46" i="8"/>
  <c r="CP54" i="8"/>
  <c r="CP62" i="8"/>
  <c r="CP15" i="8"/>
  <c r="CP31" i="8"/>
  <c r="CP47" i="8"/>
  <c r="CP12" i="8"/>
  <c r="CP23" i="8"/>
  <c r="CP39" i="8"/>
  <c r="CP55" i="8"/>
  <c r="I63" i="15"/>
  <c r="I45" i="15"/>
  <c r="I96" i="15"/>
  <c r="I28" i="15"/>
  <c r="I39" i="15"/>
  <c r="I75" i="15"/>
  <c r="I15" i="15"/>
  <c r="I10" i="15"/>
  <c r="I106" i="15"/>
  <c r="I43" i="15"/>
  <c r="I22" i="15"/>
  <c r="I38" i="15"/>
  <c r="I54" i="15"/>
  <c r="I68" i="15"/>
  <c r="I89" i="15"/>
  <c r="I110" i="15"/>
  <c r="I137" i="15"/>
  <c r="I7" i="15"/>
  <c r="I36" i="15"/>
  <c r="I121" i="15"/>
  <c r="I98" i="15"/>
  <c r="I26" i="15"/>
  <c r="I31" i="15"/>
  <c r="I84" i="15"/>
  <c r="I77" i="15"/>
  <c r="I87" i="15"/>
  <c r="I118" i="15"/>
  <c r="I23" i="15"/>
  <c r="I40" i="15"/>
  <c r="I56" i="15"/>
  <c r="I69" i="15"/>
  <c r="I91" i="15"/>
  <c r="I113" i="15"/>
  <c r="I138" i="15"/>
  <c r="I105" i="15"/>
  <c r="I72" i="15"/>
  <c r="I127" i="15"/>
  <c r="I133" i="15"/>
  <c r="I51" i="15"/>
  <c r="I124" i="15"/>
  <c r="I76" i="15"/>
  <c r="I67" i="15"/>
  <c r="I55" i="15"/>
  <c r="I65" i="15"/>
  <c r="I5" i="15"/>
  <c r="I25" i="15"/>
  <c r="I41" i="15"/>
  <c r="I57" i="15"/>
  <c r="I70" i="15"/>
  <c r="I92" i="15"/>
  <c r="I114" i="15"/>
  <c r="I139" i="15"/>
  <c r="E139" i="15" s="1"/>
  <c r="I126" i="15"/>
  <c r="I120" i="15"/>
  <c r="I46" i="15"/>
  <c r="I59" i="15"/>
  <c r="I8" i="15"/>
  <c r="I60" i="15"/>
  <c r="I100" i="15"/>
  <c r="I86" i="15"/>
  <c r="I130" i="15"/>
  <c r="I29" i="15"/>
  <c r="I12" i="15"/>
  <c r="I27" i="15"/>
  <c r="I44" i="15"/>
  <c r="I58" i="15"/>
  <c r="I71" i="15"/>
  <c r="I93" i="15"/>
  <c r="I117" i="15"/>
  <c r="I111" i="15"/>
  <c r="I115" i="15"/>
  <c r="I24" i="15"/>
  <c r="I129" i="15"/>
  <c r="I74" i="15"/>
  <c r="I101" i="15"/>
  <c r="I116" i="15"/>
  <c r="I78" i="15"/>
  <c r="I102" i="15"/>
  <c r="I16" i="15"/>
  <c r="I30" i="15"/>
  <c r="I47" i="15"/>
  <c r="I61" i="15"/>
  <c r="I82" i="15"/>
  <c r="I94" i="15"/>
  <c r="I119" i="15"/>
  <c r="I6" i="15"/>
  <c r="I18" i="15"/>
  <c r="I128" i="15"/>
  <c r="I20" i="15"/>
  <c r="I108" i="15"/>
  <c r="I4" i="15"/>
  <c r="I13" i="15"/>
  <c r="I52" i="15"/>
  <c r="I79" i="15"/>
  <c r="I112" i="15"/>
  <c r="I17" i="15"/>
  <c r="I32" i="15"/>
  <c r="I49" i="15"/>
  <c r="I62" i="15"/>
  <c r="I83" i="15"/>
  <c r="I104" i="15"/>
  <c r="I122" i="15"/>
  <c r="I90" i="15"/>
  <c r="I34" i="15"/>
  <c r="I95" i="15"/>
  <c r="I73" i="15"/>
  <c r="I123" i="15"/>
  <c r="I134" i="15"/>
  <c r="I14" i="15"/>
  <c r="I135" i="15"/>
  <c r="I80" i="15"/>
  <c r="I11" i="15"/>
  <c r="I19" i="15"/>
  <c r="I33" i="15"/>
  <c r="I50" i="15"/>
  <c r="I64" i="15"/>
  <c r="I85" i="15"/>
  <c r="I107" i="15"/>
  <c r="I125" i="15"/>
  <c r="I48" i="15"/>
  <c r="I35" i="15"/>
  <c r="I132" i="15"/>
  <c r="I97" i="15"/>
  <c r="I99" i="15"/>
  <c r="I9" i="15"/>
  <c r="I42" i="15"/>
  <c r="I136" i="15"/>
  <c r="I81" i="15"/>
  <c r="I103" i="15"/>
  <c r="I21" i="15"/>
  <c r="I37" i="15"/>
  <c r="I53" i="15"/>
  <c r="I66" i="15"/>
  <c r="I88" i="15"/>
  <c r="I109" i="15"/>
  <c r="I131" i="15"/>
  <c r="E22" i="3"/>
  <c r="P99" i="1" l="1"/>
  <c r="N99" i="1"/>
  <c r="L99" i="1"/>
  <c r="J99" i="1"/>
  <c r="H99" i="1"/>
  <c r="F99" i="1"/>
  <c r="D165" i="1"/>
  <c r="E165" i="1"/>
  <c r="G165" i="1"/>
  <c r="I165" i="1"/>
  <c r="K165" i="1"/>
  <c r="M165" i="1"/>
  <c r="O165" i="1"/>
  <c r="O163" i="1"/>
  <c r="O164" i="1"/>
  <c r="M163" i="1"/>
  <c r="M164" i="1"/>
  <c r="K164" i="1"/>
  <c r="I163" i="1"/>
  <c r="I164" i="1"/>
  <c r="E162" i="1"/>
  <c r="E163" i="1"/>
  <c r="E164" i="1"/>
  <c r="G164" i="1"/>
  <c r="DC29" i="8"/>
  <c r="DC28" i="8"/>
  <c r="DC27" i="8"/>
  <c r="DC26" i="8"/>
  <c r="DC82" i="8"/>
  <c r="DC81" i="8"/>
  <c r="DC80" i="8"/>
  <c r="DC79" i="8"/>
  <c r="DC78" i="8"/>
  <c r="DC77" i="8"/>
  <c r="DC76" i="8"/>
  <c r="DC75" i="8"/>
  <c r="DC74" i="8"/>
  <c r="DC73" i="8"/>
  <c r="DC72" i="8"/>
  <c r="DC71" i="8"/>
  <c r="DC70" i="8"/>
  <c r="DC69" i="8"/>
  <c r="DC68" i="8"/>
  <c r="DC67" i="8"/>
  <c r="DC66" i="8"/>
  <c r="DC65" i="8"/>
  <c r="DC64" i="8"/>
  <c r="DC63" i="8"/>
  <c r="DC62" i="8"/>
  <c r="DC61" i="8"/>
  <c r="DC60" i="8"/>
  <c r="DC59" i="8"/>
  <c r="DC58" i="8"/>
  <c r="DC57" i="8"/>
  <c r="DC56" i="8"/>
  <c r="DC55" i="8"/>
  <c r="DC54" i="8"/>
  <c r="DC53" i="8"/>
  <c r="DC52" i="8"/>
  <c r="DC51" i="8"/>
  <c r="DC50" i="8"/>
  <c r="DC49" i="8"/>
  <c r="DC48" i="8"/>
  <c r="DC47" i="8"/>
  <c r="DC46" i="8"/>
  <c r="DC45" i="8"/>
  <c r="DC44" i="8"/>
  <c r="DC43" i="8"/>
  <c r="DC42" i="8"/>
  <c r="DC41" i="8"/>
  <c r="DC40" i="8"/>
  <c r="DC39" i="8"/>
  <c r="DC38" i="8"/>
  <c r="DC37" i="8"/>
  <c r="DC36" i="8"/>
  <c r="DC35" i="8"/>
  <c r="DC34" i="8"/>
  <c r="DC33" i="8"/>
  <c r="DC32" i="8"/>
  <c r="DC31" i="8"/>
  <c r="DC30" i="8"/>
  <c r="CN14" i="8" l="1"/>
  <c r="CN22" i="8"/>
  <c r="CN30" i="8"/>
  <c r="CN38" i="8"/>
  <c r="CN46" i="8"/>
  <c r="CN54" i="8"/>
  <c r="CN62" i="8"/>
  <c r="CN15" i="8"/>
  <c r="CN23" i="8"/>
  <c r="CN31" i="8"/>
  <c r="CN39" i="8"/>
  <c r="CN47" i="8"/>
  <c r="CN55" i="8"/>
  <c r="CN12" i="8"/>
  <c r="CN16" i="8"/>
  <c r="CN24" i="8"/>
  <c r="CN32" i="8"/>
  <c r="CN40" i="8"/>
  <c r="CN48" i="8"/>
  <c r="CN56" i="8"/>
  <c r="CN49" i="8"/>
  <c r="CN57" i="8"/>
  <c r="CN17" i="8"/>
  <c r="CN25" i="8"/>
  <c r="CN33" i="8"/>
  <c r="CN41" i="8"/>
  <c r="CN18" i="8"/>
  <c r="CN26" i="8"/>
  <c r="CN34" i="8"/>
  <c r="CN42" i="8"/>
  <c r="CN50" i="8"/>
  <c r="CN58" i="8"/>
  <c r="CN19" i="8"/>
  <c r="CN27" i="8"/>
  <c r="CN35" i="8"/>
  <c r="CN43" i="8"/>
  <c r="CN51" i="8"/>
  <c r="CN59" i="8"/>
  <c r="CN20" i="8"/>
  <c r="CN28" i="8"/>
  <c r="CN36" i="8"/>
  <c r="CN44" i="8"/>
  <c r="CN52" i="8"/>
  <c r="CN60" i="8"/>
  <c r="CN53" i="8"/>
  <c r="CN13" i="8"/>
  <c r="CN21" i="8"/>
  <c r="CN29" i="8"/>
  <c r="CN37" i="8"/>
  <c r="CN45" i="8"/>
  <c r="CN61" i="8"/>
  <c r="CM17" i="8"/>
  <c r="CM25" i="8"/>
  <c r="CM33" i="8"/>
  <c r="CM41" i="8"/>
  <c r="CM49" i="8"/>
  <c r="CM57" i="8"/>
  <c r="CM18" i="8"/>
  <c r="CM26" i="8"/>
  <c r="CM34" i="8"/>
  <c r="CM42" i="8"/>
  <c r="CM50" i="8"/>
  <c r="CM58" i="8"/>
  <c r="CM19" i="8"/>
  <c r="CM27" i="8"/>
  <c r="CM35" i="8"/>
  <c r="CM43" i="8"/>
  <c r="CM51" i="8"/>
  <c r="CM59" i="8"/>
  <c r="CM60" i="8"/>
  <c r="CM20" i="8"/>
  <c r="CM28" i="8"/>
  <c r="CM36" i="8"/>
  <c r="CM44" i="8"/>
  <c r="CM52" i="8"/>
  <c r="CM13" i="8"/>
  <c r="CM21" i="8"/>
  <c r="CM29" i="8"/>
  <c r="CM37" i="8"/>
  <c r="CM45" i="8"/>
  <c r="CM53" i="8"/>
  <c r="CM61" i="8"/>
  <c r="CM14" i="8"/>
  <c r="CM22" i="8"/>
  <c r="CM30" i="8"/>
  <c r="CM38" i="8"/>
  <c r="CM46" i="8"/>
  <c r="CM54" i="8"/>
  <c r="CM62" i="8"/>
  <c r="CM15" i="8"/>
  <c r="CM23" i="8"/>
  <c r="CM31" i="8"/>
  <c r="CM39" i="8"/>
  <c r="CM47" i="8"/>
  <c r="CM55" i="8"/>
  <c r="CM12" i="8"/>
  <c r="CM48" i="8"/>
  <c r="CM16" i="8"/>
  <c r="CM24" i="8"/>
  <c r="CM32" i="8"/>
  <c r="CM40" i="8"/>
  <c r="CM56" i="8"/>
  <c r="P165" i="1"/>
  <c r="N165" i="1"/>
  <c r="L165" i="1"/>
  <c r="J165" i="1"/>
  <c r="H165" i="1"/>
  <c r="G62" i="15"/>
  <c r="G92" i="15"/>
  <c r="G69" i="15"/>
  <c r="G83" i="15"/>
  <c r="G57" i="15"/>
  <c r="G33" i="15"/>
  <c r="G50" i="15"/>
  <c r="G110" i="15"/>
  <c r="G38" i="15"/>
  <c r="G71" i="15"/>
  <c r="G138" i="15"/>
  <c r="G114" i="15"/>
  <c r="G23" i="15"/>
  <c r="G94" i="15"/>
  <c r="G22" i="15"/>
  <c r="G93" i="15"/>
  <c r="G54" i="15"/>
  <c r="F165" i="1"/>
  <c r="E200" i="4"/>
  <c r="I9" i="3" s="1"/>
  <c r="E93" i="10"/>
  <c r="G30" i="15" l="1"/>
  <c r="G29" i="15"/>
  <c r="G28" i="15"/>
  <c r="G55" i="15"/>
  <c r="G56" i="15"/>
  <c r="G63" i="15"/>
  <c r="G64" i="15"/>
  <c r="G60" i="15"/>
  <c r="G59" i="15"/>
  <c r="G61" i="15"/>
  <c r="G116" i="15"/>
  <c r="G117" i="15"/>
  <c r="G115" i="15"/>
  <c r="G123" i="15"/>
  <c r="G125" i="15"/>
  <c r="G124" i="15"/>
  <c r="G31" i="15"/>
  <c r="G32" i="15"/>
  <c r="G19" i="15"/>
  <c r="G18" i="15"/>
  <c r="G122" i="15"/>
  <c r="G121" i="15"/>
  <c r="G120" i="15"/>
  <c r="G82" i="15"/>
  <c r="G80" i="15"/>
  <c r="G75" i="15"/>
  <c r="G74" i="15"/>
  <c r="G78" i="15"/>
  <c r="G72" i="15"/>
  <c r="G73" i="15"/>
  <c r="G76" i="15"/>
  <c r="G77" i="15"/>
  <c r="G81" i="15"/>
  <c r="G79" i="15"/>
  <c r="G67" i="15"/>
  <c r="G68" i="15"/>
  <c r="G43" i="15"/>
  <c r="G44" i="15"/>
  <c r="G42" i="15"/>
  <c r="G49" i="15"/>
  <c r="G48" i="15"/>
  <c r="G84" i="15"/>
  <c r="G85" i="15"/>
  <c r="G39" i="15"/>
  <c r="G40" i="15"/>
  <c r="G87" i="15"/>
  <c r="G86" i="15"/>
  <c r="G88" i="15"/>
  <c r="G105" i="15"/>
  <c r="G107" i="15"/>
  <c r="G106" i="15"/>
  <c r="G113" i="15"/>
  <c r="G112" i="15"/>
  <c r="G111" i="15"/>
  <c r="G65" i="15"/>
  <c r="G66" i="15"/>
  <c r="G9" i="15"/>
  <c r="G7" i="15"/>
  <c r="G12" i="15"/>
  <c r="G10" i="15"/>
  <c r="G11" i="15"/>
  <c r="G6" i="15"/>
  <c r="G8" i="15"/>
  <c r="G35" i="15"/>
  <c r="G36" i="15"/>
  <c r="G34" i="15"/>
  <c r="G37" i="15"/>
  <c r="G21" i="15"/>
  <c r="G20" i="15"/>
  <c r="G5" i="15"/>
  <c r="G4" i="15"/>
  <c r="G14" i="15"/>
  <c r="G13" i="15"/>
  <c r="G16" i="15"/>
  <c r="G15" i="15"/>
  <c r="G91" i="15"/>
  <c r="G90" i="15"/>
  <c r="G102" i="15"/>
  <c r="G99" i="15"/>
  <c r="G101" i="15"/>
  <c r="G97" i="15"/>
  <c r="G103" i="15"/>
  <c r="G104" i="15"/>
  <c r="G100" i="15"/>
  <c r="G98" i="15"/>
  <c r="G96" i="15"/>
  <c r="G95" i="15"/>
  <c r="G52" i="15"/>
  <c r="G53" i="15"/>
  <c r="G51" i="15"/>
  <c r="G27" i="15"/>
  <c r="G26" i="15"/>
  <c r="G45" i="15"/>
  <c r="G46" i="15"/>
  <c r="G47" i="15"/>
  <c r="G24" i="15"/>
  <c r="G25" i="15"/>
  <c r="G133" i="15"/>
  <c r="G132" i="15"/>
  <c r="G134" i="15"/>
  <c r="G136" i="15"/>
  <c r="G137" i="15"/>
  <c r="G135" i="15"/>
  <c r="G109" i="15"/>
  <c r="G108" i="15"/>
  <c r="G119" i="15"/>
  <c r="G118" i="15"/>
  <c r="G131" i="15"/>
  <c r="G129" i="15"/>
  <c r="G127" i="15"/>
  <c r="G130" i="15"/>
  <c r="G126" i="15"/>
  <c r="G128" i="15"/>
  <c r="E197" i="7"/>
  <c r="E194" i="7"/>
  <c r="E191" i="7"/>
  <c r="E188" i="7"/>
  <c r="E185" i="7"/>
  <c r="E182" i="7"/>
  <c r="E179" i="7"/>
  <c r="E176" i="7"/>
  <c r="E173" i="7"/>
  <c r="E170" i="7"/>
  <c r="E167" i="7"/>
  <c r="E164" i="7"/>
  <c r="E161" i="7"/>
  <c r="E158" i="7"/>
  <c r="E155" i="7"/>
  <c r="E152" i="7"/>
  <c r="E149" i="7"/>
  <c r="E146" i="7"/>
  <c r="E143" i="7"/>
  <c r="E140" i="7"/>
  <c r="E137" i="7"/>
  <c r="E134" i="7"/>
  <c r="E131" i="7"/>
  <c r="E128" i="7"/>
  <c r="E125" i="7"/>
  <c r="E122" i="7"/>
  <c r="E119" i="7"/>
  <c r="E116" i="7"/>
  <c r="E113" i="7"/>
  <c r="E110" i="7"/>
  <c r="E107" i="7"/>
  <c r="E104" i="7"/>
  <c r="E101" i="7"/>
  <c r="E98" i="7"/>
  <c r="E95" i="7"/>
  <c r="E92" i="7"/>
  <c r="E89" i="7"/>
  <c r="E86" i="7"/>
  <c r="E83" i="7"/>
  <c r="E80" i="7"/>
  <c r="E77" i="7"/>
  <c r="E74" i="7"/>
  <c r="E71" i="7"/>
  <c r="E68" i="7"/>
  <c r="E62" i="7"/>
  <c r="E59" i="7"/>
  <c r="E56" i="7"/>
  <c r="E53" i="7"/>
  <c r="E50" i="7"/>
  <c r="E47" i="7"/>
  <c r="E44" i="7"/>
  <c r="E41" i="7"/>
  <c r="E38" i="7"/>
  <c r="E35" i="7"/>
  <c r="E32" i="7"/>
  <c r="E29" i="7"/>
  <c r="F7" i="15" l="1"/>
  <c r="E7" i="15" s="1"/>
  <c r="F123" i="15"/>
  <c r="E123" i="15" s="1"/>
  <c r="F37" i="15"/>
  <c r="E37" i="15" s="1"/>
  <c r="F80" i="15"/>
  <c r="E80" i="15" s="1"/>
  <c r="F29" i="15"/>
  <c r="E29" i="15" s="1"/>
  <c r="F93" i="15"/>
  <c r="E93" i="15" s="1"/>
  <c r="F52" i="15"/>
  <c r="E52" i="15" s="1"/>
  <c r="F49" i="15"/>
  <c r="E49" i="15" s="1"/>
  <c r="F69" i="15"/>
  <c r="E69" i="15" s="1"/>
  <c r="F67" i="15"/>
  <c r="E67" i="15" s="1"/>
  <c r="F57" i="15"/>
  <c r="E57" i="15" s="1"/>
  <c r="F61" i="15"/>
  <c r="E61" i="15" s="1"/>
  <c r="F66" i="15"/>
  <c r="E66" i="15" s="1"/>
  <c r="F12" i="15"/>
  <c r="E12" i="15" s="1"/>
  <c r="F105" i="15"/>
  <c r="E105" i="15" s="1"/>
  <c r="F134" i="15"/>
  <c r="E134" i="15" s="1"/>
  <c r="F117" i="15"/>
  <c r="E117" i="15" s="1"/>
  <c r="F25" i="15"/>
  <c r="E25" i="15" s="1"/>
  <c r="F88" i="15"/>
  <c r="E88" i="15" s="1"/>
  <c r="F114" i="15"/>
  <c r="E114" i="15" s="1"/>
  <c r="F78" i="15"/>
  <c r="E78" i="15" s="1"/>
  <c r="F63" i="15"/>
  <c r="E63" i="15" s="1"/>
  <c r="F77" i="15"/>
  <c r="E77" i="15" s="1"/>
  <c r="F99" i="15"/>
  <c r="E99" i="15" s="1"/>
  <c r="F20" i="15"/>
  <c r="E20" i="15" s="1"/>
  <c r="F82" i="15"/>
  <c r="E82" i="15" s="1"/>
  <c r="F107" i="15"/>
  <c r="E107" i="15" s="1"/>
  <c r="F27" i="15"/>
  <c r="E27" i="15" s="1"/>
  <c r="F54" i="15"/>
  <c r="E54" i="15" s="1"/>
  <c r="F108" i="15"/>
  <c r="E108" i="15" s="1"/>
  <c r="F132" i="15"/>
  <c r="E132" i="15" s="1"/>
  <c r="F44" i="15"/>
  <c r="E44" i="15" s="1"/>
  <c r="F5" i="15"/>
  <c r="E5" i="15" s="1"/>
  <c r="F45" i="15"/>
  <c r="E45" i="15" s="1"/>
  <c r="F59" i="15"/>
  <c r="E59" i="15" s="1"/>
  <c r="F19" i="15"/>
  <c r="E19" i="15" s="1"/>
  <c r="F35" i="15"/>
  <c r="E35" i="15" s="1"/>
  <c r="F58" i="15"/>
  <c r="E58" i="15" s="1"/>
  <c r="F4" i="15"/>
  <c r="E4" i="15" s="1"/>
  <c r="F97" i="15"/>
  <c r="E97" i="15" s="1"/>
  <c r="F126" i="15"/>
  <c r="E126" i="15" s="1"/>
  <c r="F109" i="15"/>
  <c r="E109" i="15" s="1"/>
  <c r="F38" i="15"/>
  <c r="E38" i="15" s="1"/>
  <c r="F56" i="15"/>
  <c r="E56" i="15" s="1"/>
  <c r="F15" i="15"/>
  <c r="E15" i="15" s="1"/>
  <c r="F11" i="15"/>
  <c r="E11" i="15" s="1"/>
  <c r="F32" i="15"/>
  <c r="E32" i="15" s="1"/>
  <c r="F120" i="15"/>
  <c r="E120" i="15" s="1"/>
  <c r="F18" i="15"/>
  <c r="E18" i="15" s="1"/>
  <c r="F40" i="15"/>
  <c r="E40" i="15" s="1"/>
  <c r="F9" i="15"/>
  <c r="E9" i="15" s="1"/>
  <c r="F70" i="15"/>
  <c r="E70" i="15" s="1"/>
  <c r="F112" i="15"/>
  <c r="E112" i="15" s="1"/>
  <c r="F91" i="15"/>
  <c r="E91" i="15" s="1"/>
  <c r="F16" i="15"/>
  <c r="E16" i="15" s="1"/>
  <c r="F36" i="15"/>
  <c r="E36" i="15" s="1"/>
  <c r="F48" i="15"/>
  <c r="E48" i="15" s="1"/>
  <c r="F116" i="15"/>
  <c r="E116" i="15" s="1"/>
  <c r="F34" i="15"/>
  <c r="E34" i="15" s="1"/>
  <c r="F124" i="15"/>
  <c r="E124" i="15" s="1"/>
  <c r="F24" i="15"/>
  <c r="E24" i="15" s="1"/>
  <c r="F51" i="15"/>
  <c r="E51" i="15" s="1"/>
  <c r="F92" i="15"/>
  <c r="E92" i="15" s="1"/>
  <c r="F13" i="15"/>
  <c r="E13" i="15" s="1"/>
  <c r="F50" i="15"/>
  <c r="E50" i="15" s="1"/>
  <c r="F10" i="15"/>
  <c r="E10" i="15" s="1"/>
  <c r="F136" i="15"/>
  <c r="E136" i="15" s="1"/>
  <c r="F118" i="15"/>
  <c r="E118" i="15" s="1"/>
  <c r="F101" i="15"/>
  <c r="E101" i="15" s="1"/>
  <c r="F30" i="15"/>
  <c r="E30" i="15" s="1"/>
  <c r="F71" i="15"/>
  <c r="E71" i="15" s="1"/>
  <c r="F62" i="15"/>
  <c r="E62" i="15" s="1"/>
  <c r="F39" i="15"/>
  <c r="E39" i="15" s="1"/>
  <c r="F90" i="15"/>
  <c r="E90" i="15" s="1"/>
  <c r="F31" i="15"/>
  <c r="E31" i="15" s="1"/>
  <c r="F102" i="15"/>
  <c r="E102" i="15" s="1"/>
  <c r="F74" i="15"/>
  <c r="E74" i="15" s="1"/>
  <c r="F106" i="15"/>
  <c r="E106" i="15" s="1"/>
  <c r="F98" i="15"/>
  <c r="E98" i="15" s="1"/>
  <c r="F94" i="15"/>
  <c r="E94" i="15" s="1"/>
  <c r="F83" i="15"/>
  <c r="E83" i="15" s="1"/>
  <c r="F81" i="15"/>
  <c r="E81" i="15" s="1"/>
  <c r="F22" i="15"/>
  <c r="E22" i="15" s="1"/>
  <c r="F26" i="15"/>
  <c r="E26" i="15" s="1"/>
  <c r="F122" i="15"/>
  <c r="E122" i="15" s="1"/>
  <c r="F100" i="15"/>
  <c r="E100" i="15" s="1"/>
  <c r="F23" i="15"/>
  <c r="E23" i="15" s="1"/>
  <c r="F64" i="15"/>
  <c r="E64" i="15" s="1"/>
  <c r="F131" i="15"/>
  <c r="E131" i="15" s="1"/>
  <c r="F43" i="15"/>
  <c r="E43" i="15" s="1"/>
  <c r="F28" i="15"/>
  <c r="E28" i="15" s="1"/>
  <c r="F130" i="15"/>
  <c r="E130" i="15" s="1"/>
  <c r="F42" i="15"/>
  <c r="E42" i="15" s="1"/>
  <c r="F17" i="15"/>
  <c r="E17" i="15" s="1"/>
  <c r="F128" i="15"/>
  <c r="E128" i="15" s="1"/>
  <c r="F110" i="15"/>
  <c r="E110" i="15" s="1"/>
  <c r="F86" i="15"/>
  <c r="E86" i="15" s="1"/>
  <c r="F84" i="15"/>
  <c r="E84" i="15" s="1"/>
  <c r="F115" i="15"/>
  <c r="E115" i="15" s="1"/>
  <c r="F137" i="15"/>
  <c r="E137" i="15" s="1"/>
  <c r="F119" i="15"/>
  <c r="E119" i="15" s="1"/>
  <c r="F21" i="15"/>
  <c r="E21" i="15" s="1"/>
  <c r="F129" i="15"/>
  <c r="E129" i="15" s="1"/>
  <c r="F55" i="15"/>
  <c r="E55" i="15" s="1"/>
  <c r="F72" i="15"/>
  <c r="E72" i="15" s="1"/>
  <c r="F95" i="15"/>
  <c r="E95" i="15" s="1"/>
  <c r="F79" i="15"/>
  <c r="E79" i="15" s="1"/>
  <c r="F68" i="15"/>
  <c r="E68" i="15" s="1"/>
  <c r="F127" i="15"/>
  <c r="E127" i="15" s="1"/>
  <c r="F46" i="15"/>
  <c r="E46" i="15" s="1"/>
  <c r="F87" i="15"/>
  <c r="E87" i="15" s="1"/>
  <c r="F8" i="15"/>
  <c r="E8" i="15" s="1"/>
  <c r="F135" i="15"/>
  <c r="E135" i="15" s="1"/>
  <c r="F85" i="15"/>
  <c r="E85" i="15" s="1"/>
  <c r="F14" i="15"/>
  <c r="E14" i="15" s="1"/>
  <c r="F121" i="15"/>
  <c r="E121" i="15" s="1"/>
  <c r="F104" i="15"/>
  <c r="E104" i="15" s="1"/>
  <c r="F133" i="15"/>
  <c r="E133" i="15" s="1"/>
  <c r="F41" i="15"/>
  <c r="E41" i="15" s="1"/>
  <c r="F47" i="15"/>
  <c r="E47" i="15" s="1"/>
  <c r="F138" i="15"/>
  <c r="E138" i="15" s="1"/>
  <c r="F65" i="15"/>
  <c r="E65" i="15" s="1"/>
  <c r="F53" i="15"/>
  <c r="E53" i="15" s="1"/>
  <c r="F60" i="15"/>
  <c r="E60" i="15" s="1"/>
  <c r="F73" i="15"/>
  <c r="E73" i="15" s="1"/>
  <c r="F103" i="15"/>
  <c r="E103" i="15" s="1"/>
  <c r="F76" i="15"/>
  <c r="E76" i="15" s="1"/>
  <c r="F111" i="15"/>
  <c r="E111" i="15" s="1"/>
  <c r="F89" i="15"/>
  <c r="E89" i="15" s="1"/>
  <c r="F75" i="15"/>
  <c r="E75" i="15" s="1"/>
  <c r="F6" i="15"/>
  <c r="E6" i="15" s="1"/>
  <c r="F113" i="15"/>
  <c r="E113" i="15" s="1"/>
  <c r="F96" i="15"/>
  <c r="E96" i="15" s="1"/>
  <c r="F125" i="15"/>
  <c r="E125" i="15" s="1"/>
  <c r="F33" i="15"/>
  <c r="E33" i="15" s="1"/>
  <c r="E142" i="5"/>
  <c r="E139" i="5"/>
  <c r="E136" i="5"/>
  <c r="E130" i="5"/>
  <c r="E127" i="5"/>
  <c r="E124" i="5"/>
  <c r="E121" i="5"/>
  <c r="E118" i="5"/>
  <c r="E115" i="5"/>
  <c r="E112" i="5"/>
  <c r="E109" i="5"/>
  <c r="E106" i="5"/>
  <c r="E103" i="5"/>
  <c r="E100" i="5"/>
  <c r="E97" i="5"/>
  <c r="E94" i="5"/>
  <c r="E91" i="5"/>
  <c r="E88" i="5"/>
  <c r="E85" i="5"/>
  <c r="E82" i="5"/>
  <c r="E79" i="5"/>
  <c r="E76" i="5"/>
  <c r="E73" i="5"/>
  <c r="E70" i="5"/>
  <c r="E67" i="5"/>
  <c r="E64" i="5"/>
  <c r="E61" i="5"/>
  <c r="E58" i="5"/>
  <c r="E55" i="5"/>
  <c r="E52" i="5"/>
  <c r="E49" i="5"/>
  <c r="E46" i="5"/>
  <c r="E43" i="5"/>
  <c r="E40" i="5"/>
  <c r="E37" i="5"/>
  <c r="E34" i="5"/>
  <c r="E31" i="5"/>
  <c r="E28" i="5"/>
  <c r="I10" i="3" l="1"/>
  <c r="E26" i="4"/>
  <c r="E29" i="4"/>
  <c r="E32" i="4"/>
  <c r="E35" i="4"/>
  <c r="E38" i="4"/>
  <c r="E41" i="4"/>
  <c r="E44" i="4"/>
  <c r="E47" i="4"/>
  <c r="E50" i="4"/>
  <c r="E53" i="4"/>
  <c r="E56" i="4"/>
  <c r="E59" i="4"/>
  <c r="E62" i="4"/>
  <c r="E65" i="4"/>
  <c r="E68" i="4"/>
  <c r="E71" i="4"/>
  <c r="E74" i="4"/>
  <c r="E77" i="4"/>
  <c r="E80" i="4"/>
  <c r="E83" i="4"/>
  <c r="E86" i="4"/>
  <c r="E89" i="4"/>
  <c r="E92" i="4"/>
  <c r="E95" i="4"/>
  <c r="E98" i="4"/>
  <c r="E101" i="4"/>
  <c r="E104" i="4"/>
  <c r="E107" i="4"/>
  <c r="E110" i="4"/>
  <c r="E113" i="4"/>
  <c r="E116" i="4"/>
  <c r="E119" i="4"/>
  <c r="E122" i="4"/>
  <c r="E125" i="4"/>
  <c r="E128" i="4"/>
  <c r="E131" i="4"/>
  <c r="E134" i="4"/>
  <c r="E137" i="4"/>
  <c r="E140" i="4"/>
  <c r="E143" i="4"/>
  <c r="E146" i="4"/>
  <c r="E149" i="4"/>
  <c r="E152" i="4"/>
  <c r="E155" i="4"/>
  <c r="E158" i="4"/>
  <c r="E161" i="4"/>
  <c r="E164" i="4"/>
  <c r="E167" i="4"/>
  <c r="E170" i="4"/>
  <c r="E173" i="4"/>
  <c r="E185" i="4"/>
  <c r="E188" i="4"/>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F17" i="3" l="1"/>
  <c r="F22" i="3" s="1"/>
  <c r="E88" i="10"/>
  <c r="G163" i="1" l="1"/>
  <c r="E191" i="4"/>
  <c r="E194" i="4"/>
  <c r="E156" i="1" l="1"/>
  <c r="D156" i="1"/>
  <c r="D164" i="1" l="1"/>
  <c r="F164" i="1" s="1"/>
  <c r="P98" i="1"/>
  <c r="N98" i="1"/>
  <c r="L98" i="1"/>
  <c r="J98" i="1"/>
  <c r="H98" i="1"/>
  <c r="F98" i="1"/>
  <c r="E197" i="4"/>
  <c r="E92" i="10"/>
  <c r="H164" i="1" l="1"/>
  <c r="J164" i="1"/>
  <c r="P164" i="1"/>
  <c r="N164" i="1"/>
  <c r="L164" i="1"/>
  <c r="E91" i="10"/>
  <c r="E84" i="10"/>
  <c r="K163" i="1" l="1"/>
  <c r="D163" i="1"/>
  <c r="F163" i="1" s="1"/>
  <c r="P97" i="1"/>
  <c r="N97" i="1"/>
  <c r="L97" i="1"/>
  <c r="J97" i="1"/>
  <c r="H97" i="1"/>
  <c r="F97" i="1"/>
  <c r="H163" i="1" l="1"/>
  <c r="J163" i="1"/>
  <c r="L163" i="1"/>
  <c r="N163" i="1"/>
  <c r="P163" i="1"/>
  <c r="E90" i="10" l="1"/>
  <c r="O162" i="1" l="1"/>
  <c r="M162" i="1"/>
  <c r="K162" i="1"/>
  <c r="I162" i="1"/>
  <c r="G162" i="1"/>
  <c r="D162" i="1"/>
  <c r="P96" i="1"/>
  <c r="N96" i="1"/>
  <c r="L96" i="1"/>
  <c r="J96" i="1"/>
  <c r="H96" i="1"/>
  <c r="F96" i="1"/>
  <c r="N162" i="1" l="1"/>
  <c r="F162" i="1"/>
  <c r="P162" i="1"/>
  <c r="J162" i="1"/>
  <c r="L162" i="1"/>
  <c r="H162" i="1"/>
  <c r="O161" i="1"/>
  <c r="M161" i="1"/>
  <c r="K161" i="1"/>
  <c r="I161" i="1"/>
  <c r="G161" i="1"/>
  <c r="E161" i="1"/>
  <c r="D161" i="1"/>
  <c r="P95" i="1"/>
  <c r="N95" i="1"/>
  <c r="L95" i="1"/>
  <c r="J95" i="1"/>
  <c r="H95" i="1"/>
  <c r="F95" i="1"/>
  <c r="L161" i="1" l="1"/>
  <c r="N161" i="1"/>
  <c r="F161" i="1"/>
  <c r="P161" i="1"/>
  <c r="H161" i="1"/>
  <c r="J161" i="1"/>
  <c r="E182" i="4"/>
  <c r="E89" i="10"/>
  <c r="E87" i="10"/>
  <c r="O160" i="1" l="1"/>
  <c r="M160" i="1"/>
  <c r="K160" i="1"/>
  <c r="I160" i="1"/>
  <c r="G160" i="1"/>
  <c r="D160" i="1"/>
  <c r="P94" i="1"/>
  <c r="N94" i="1"/>
  <c r="F94" i="1"/>
  <c r="H94" i="1"/>
  <c r="J94" i="1"/>
  <c r="L94" i="1"/>
  <c r="N160" i="1" l="1"/>
  <c r="L160" i="1"/>
  <c r="P160" i="1"/>
  <c r="F160" i="1"/>
  <c r="H160" i="1"/>
  <c r="J160" i="1"/>
  <c r="E86" i="10" l="1"/>
  <c r="E85" i="10"/>
  <c r="E179" i="4"/>
  <c r="E176" i="4"/>
  <c r="O159" i="1"/>
  <c r="O158" i="1"/>
  <c r="O157" i="1"/>
  <c r="O156" i="1"/>
  <c r="M159" i="1"/>
  <c r="M158" i="1"/>
  <c r="M157" i="1"/>
  <c r="M156" i="1"/>
  <c r="K159" i="1"/>
  <c r="K158" i="1"/>
  <c r="K157" i="1"/>
  <c r="K156" i="1"/>
  <c r="I159" i="1"/>
  <c r="I158" i="1"/>
  <c r="I157" i="1"/>
  <c r="I156" i="1"/>
  <c r="G159" i="1"/>
  <c r="G158" i="1"/>
  <c r="G157" i="1"/>
  <c r="G156" i="1"/>
  <c r="E159" i="1"/>
  <c r="E158" i="1"/>
  <c r="E157" i="1"/>
  <c r="D159" i="1"/>
  <c r="D158" i="1"/>
  <c r="D157" i="1"/>
  <c r="P93" i="1"/>
  <c r="N93" i="1"/>
  <c r="J93" i="1"/>
  <c r="H93" i="1"/>
  <c r="F93" i="1"/>
  <c r="L93" i="1"/>
  <c r="P92" i="1"/>
  <c r="P91" i="1"/>
  <c r="P90" i="1"/>
  <c r="P89" i="1"/>
  <c r="P88" i="1"/>
  <c r="P87" i="1"/>
  <c r="P86" i="1"/>
  <c r="P85" i="1"/>
  <c r="P84" i="1"/>
  <c r="P83" i="1"/>
  <c r="P82" i="1"/>
  <c r="N92" i="1"/>
  <c r="N91" i="1"/>
  <c r="N90" i="1"/>
  <c r="N89" i="1"/>
  <c r="N88" i="1"/>
  <c r="N87" i="1"/>
  <c r="N86" i="1"/>
  <c r="N85" i="1"/>
  <c r="N84" i="1"/>
  <c r="N83" i="1"/>
  <c r="N82" i="1"/>
  <c r="L92" i="1"/>
  <c r="L91" i="1"/>
  <c r="L90" i="1"/>
  <c r="L89" i="1"/>
  <c r="L88" i="1"/>
  <c r="L87" i="1"/>
  <c r="L86" i="1"/>
  <c r="L85" i="1"/>
  <c r="L84" i="1"/>
  <c r="L83" i="1"/>
  <c r="L82" i="1"/>
  <c r="J92" i="1"/>
  <c r="J91" i="1"/>
  <c r="J90" i="1"/>
  <c r="J89" i="1"/>
  <c r="J88" i="1"/>
  <c r="J87" i="1"/>
  <c r="J86" i="1"/>
  <c r="J85" i="1"/>
  <c r="J84" i="1"/>
  <c r="J83" i="1"/>
  <c r="J82" i="1"/>
  <c r="H92" i="1"/>
  <c r="H91" i="1"/>
  <c r="H90" i="1"/>
  <c r="H89" i="1"/>
  <c r="H88" i="1"/>
  <c r="H87" i="1"/>
  <c r="H86" i="1"/>
  <c r="H85" i="1"/>
  <c r="H84" i="1"/>
  <c r="H83" i="1"/>
  <c r="H82" i="1"/>
  <c r="F92" i="1"/>
  <c r="F91" i="1"/>
  <c r="F90" i="1"/>
  <c r="F89" i="1"/>
  <c r="F88" i="1"/>
  <c r="F87" i="1"/>
  <c r="F86" i="1"/>
  <c r="F85" i="1"/>
  <c r="F84" i="1"/>
  <c r="F83" i="1"/>
  <c r="F82" i="1"/>
  <c r="L158" i="1" l="1"/>
  <c r="N156" i="1"/>
  <c r="F157" i="1"/>
  <c r="F158" i="1"/>
  <c r="F156" i="1"/>
  <c r="H156" i="1"/>
  <c r="J156" i="1"/>
  <c r="L156" i="1"/>
  <c r="P156" i="1"/>
  <c r="L157" i="1"/>
  <c r="P157" i="1"/>
  <c r="H157" i="1"/>
  <c r="J159" i="1"/>
  <c r="H158" i="1"/>
  <c r="P158" i="1"/>
  <c r="N159" i="1"/>
  <c r="H159" i="1"/>
  <c r="L159" i="1"/>
  <c r="P159" i="1"/>
  <c r="J158" i="1"/>
  <c r="N158" i="1"/>
  <c r="J157" i="1"/>
  <c r="F159" i="1"/>
  <c r="N1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tc={A6F8A4D7-E3A6-4C4F-8CC1-6E480453810C}</author>
  </authors>
  <commentList>
    <comment ref="E15"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tc={15467A37-AA83-4406-9644-9C5E4DCA56B2}</author>
  </authors>
  <commentList>
    <comment ref="C94"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Revised MidAtl and Pacific region in Q1 2019</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tc={389CEE83-5B43-4EAE-A726-680ED971FF62}</author>
    <author>tc={B8B98712-F390-493D-B94F-393CE5836186}</author>
    <author>tc={EBC6F32C-5155-485D-BA3A-4C03E75465B8}</author>
  </authors>
  <commentList>
    <comment ref="CM9"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Formula differs for negative base or positive base. Accounting for national change in state changes.</t>
      </text>
    </comment>
    <comment ref="CL10"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C10" authorId="2" shapeId="0" xr:uid="{00000000-0006-0000-0300-000003000000}">
      <text>
        <t>[Threaded comment]
Your version of Excel allows you to read this threaded comment; however, any edits to it will get removed if the file is opened in a newer version of Excel. Learn more: https://go.microsoft.com/fwlink/?linkid=870924
Comment:
    Calculated field</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tc={55AE122A-8BBF-48CB-8B78-2BCF04E73C0D}</author>
    <author>tc={72C03589-2C7A-4D85-AD22-DC60DAC0CB05}</author>
    <author>tc={99266D1F-2F55-42E9-BBBD-EB2AC478923F}</author>
    <author>tc={D95E6A12-067D-4332-AE4D-992B446A84D6}</author>
    <author>tc={1EDFC6DE-1A8C-46A6-9F4A-A86C77A9324D}</author>
    <author>tc={4587C9C7-8CB7-4E89-B44D-06FFC9E953BF}</author>
    <author>tc={B23A2AAD-B123-4590-AB77-9412D02D611A}</author>
    <author>tc={0660BCD6-BF3B-42D7-BD92-5F80B7B49545}</author>
    <author>tc={DC5BCAC4-78C8-4FF4-8955-56C555D98B12}</author>
  </authors>
  <commentList>
    <comment ref="E13" authorId="0" shapeId="0" xr:uid="{00000000-0006-0000-05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192" authorId="1" shapeId="0" xr:uid="{00000000-0006-0000-0500-000002000000}">
      <text>
        <t>[Threaded comment]
Your version of Excel allows you to read this threaded comment; however, any edits to it will get removed if the file is opened in a newer version of Excel. Learn more: https://go.microsoft.com/fwlink/?linkid=870924
Comment:
    Revised from 162.6 to 161.9</t>
      </text>
    </comment>
    <comment ref="D193" authorId="2" shapeId="0" xr:uid="{00000000-0006-0000-0500-000003000000}">
      <text>
        <t>[Threaded comment]
Your version of Excel allows you to read this threaded comment; however, any edits to it will get removed if the file is opened in a newer version of Excel. Learn more: https://go.microsoft.com/fwlink/?linkid=870924
Comment:
    Revised from 162.2 to 162.1</t>
      </text>
    </comment>
    <comment ref="E194" authorId="3" shapeId="0" xr:uid="{00000000-0006-0000-0500-000004000000}">
      <text>
        <t>[Threaded comment]
Your version of Excel allows you to read this threaded comment; however, any edits to it will get removed if the file is opened in a newer version of Excel. Learn more: https://go.microsoft.com/fwlink/?linkid=870924
Comment:
    This is a correction - reported 4.7% for Q4 2019 due to incorrect formula.</t>
      </text>
    </comment>
    <comment ref="D195" authorId="4" shapeId="0" xr:uid="{00000000-0006-0000-0500-000005000000}">
      <text>
        <t>[Threaded comment]
Your version of Excel allows you to read this threaded comment; however, any edits to it will get removed if the file is opened in a newer version of Excel. Learn more: https://go.microsoft.com/fwlink/?linkid=870924
Comment:
    Revised from 162.9 to 162.6</t>
      </text>
    </comment>
    <comment ref="D196" authorId="5" shapeId="0" xr:uid="{00000000-0006-0000-0500-000006000000}">
      <text>
        <t>[Threaded comment]
Your version of Excel allows you to read this threaded comment; however, any edits to it will get removed if the file is opened in a newer version of Excel. Learn more: https://go.microsoft.com/fwlink/?linkid=870924
Comment:
    Revised from 162.9 to 162.8</t>
      </text>
    </comment>
    <comment ref="D197" authorId="6" shapeId="0" xr:uid="{00000000-0006-0000-0500-000007000000}">
      <text>
        <t>[Threaded comment]
Your version of Excel allows you to read this threaded comment; however, any edits to it will get removed if the file is opened in a newer version of Excel. Learn more: https://go.microsoft.com/fwlink/?linkid=870924
Comment:
    Revised from 162.9 to 162.8</t>
      </text>
    </comment>
    <comment ref="D198" authorId="7" shapeId="0" xr:uid="{00000000-0006-0000-0500-000008000000}">
      <text>
        <t>[Threaded comment]
Your version of Excel allows you to read this threaded comment; however, any edits to it will get removed if the file is opened in a newer version of Excel. Learn more: https://go.microsoft.com/fwlink/?linkid=870924
Comment:
    Revised from 162.6 to 162.8</t>
      </text>
    </comment>
    <comment ref="D199" authorId="8" shapeId="0" xr:uid="{00000000-0006-0000-0500-000009000000}">
      <text>
        <t>[Threaded comment]
Your version of Excel allows you to read this threaded comment; however, any edits to it will get removed if the file is opened in a newer version of Excel. Learn more: https://go.microsoft.com/fwlink/?linkid=870924
Comment:
    Revised from 161.5 to 161.8</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tc={821BF047-4A29-45E9-AC84-90A6FFF4902B}</author>
    <author>tc={B4C8B38B-9F5B-43AC-BD90-A2F2924F0895}</author>
    <author>tc={A6FD7869-9854-4D23-8ED9-1F6461923009}</author>
    <author>Victoria Salin</author>
  </authors>
  <commentList>
    <comment ref="AI9" authorId="0" shapeId="0" xr:uid="{00000000-0006-0000-0600-000001000000}">
      <text>
        <t>[Threaded comment]
Your version of Excel allows you to read this threaded comment; however, any edits to it will get removed if the file is opened in a newer version of Excel. Learn more: https://go.microsoft.com/fwlink/?linkid=870924
Comment:
    Formula differs for negative base or positive base. Accounting for national change in state changes.</t>
      </text>
    </comment>
    <comment ref="AH10" authorId="1" shapeId="0" xr:uid="{00000000-0006-0000-0600-000002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AX10" authorId="2" shapeId="0" xr:uid="{00000000-0006-0000-0600-000003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AC30" authorId="3" shapeId="0" xr:uid="{C0F3075B-4293-4036-A800-C640B7183116}">
      <text>
        <r>
          <rPr>
            <b/>
            <sz val="9"/>
            <color indexed="81"/>
            <rFont val="Tahoma"/>
            <family val="2"/>
          </rPr>
          <t>Victoria Salin:</t>
        </r>
        <r>
          <rPr>
            <sz val="9"/>
            <color indexed="81"/>
            <rFont val="Tahoma"/>
            <family val="2"/>
          </rPr>
          <t xml:space="preserve">
using "Manufacturing" bc Warehouse/Distribution is 0 this issue.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tc={53C26B47-561C-4F7F-B1EC-2C3B9C6B3D7F}</author>
    <author>tc={AD49592E-C3EF-4955-B419-DA369528457C}</author>
    <author>tc={35DD3B40-482F-4CF5-BA82-2C0AA374A0CF}</author>
  </authors>
  <commentList>
    <comment ref="E13" authorId="0" shapeId="0" xr:uid="{00000000-0006-0000-07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198" authorId="1" shapeId="0" xr:uid="{00000000-0006-0000-0700-000002000000}">
      <text>
        <t>[Threaded comment]
Your version of Excel allows you to read this threaded comment; however, any edits to it will get removed if the file is opened in a newer version of Excel. Learn more: https://go.microsoft.com/fwlink/?linkid=870924
Comment:
    Revised rom 209.6 to 209.9</t>
      </text>
    </comment>
    <comment ref="D199" authorId="2" shapeId="0" xr:uid="{00000000-0006-0000-0700-000003000000}">
      <text>
        <t>[Threaded comment]
Your version of Excel allows you to read this threaded comment; however, any edits to it will get removed if the file is opened in a newer version of Excel. Learn more: https://go.microsoft.com/fwlink/?linkid=870924
Comment:
    Revised from 209.8 to 209.9</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tc={FB31CEFF-0CDA-4686-A857-854CE8C298D3}</author>
    <author>tc={82628717-49CA-4687-9A93-D8A588E7BE7A}</author>
    <author>tc={CEF92291-EA18-44EE-A112-C07204030548}</author>
    <author>tc={F02EFC0B-8D48-4376-AFBA-157E6DF6CFD3}</author>
    <author>tc={A86A4946-1CF0-443B-900A-8DD3FAB51D55}</author>
    <author>tc={DE46BBCA-876F-4016-93E8-C5E5AD4EEBBC}</author>
    <author>tc={1D8AF219-9757-494F-9E73-D2CBAC42BE3B}</author>
  </authors>
  <commentList>
    <comment ref="E13"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Calculated field</t>
      </text>
    </comment>
    <comment ref="D14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Data revised from 121.3 to 121.2</t>
      </text>
    </comment>
    <comment ref="D143" authorId="2" shapeId="0" xr:uid="{00000000-0006-0000-0800-000003000000}">
      <text>
        <t>[Threaded comment]
Your version of Excel allows you to read this threaded comment; however, any edits to it will get removed if the file is opened in a newer version of Excel. Learn more: https://go.microsoft.com/fwlink/?linkid=870924
Comment:
    Revised from 122.2 to 122.1</t>
      </text>
    </comment>
    <comment ref="D144" authorId="3" shapeId="0" xr:uid="{00000000-0006-0000-0800-000004000000}">
      <text>
        <t>[Threaded comment]
Your version of Excel allows you to read this threaded comment; however, any edits to it will get removed if the file is opened in a newer version of Excel. Learn more: https://go.microsoft.com/fwlink/?linkid=870924
Comment:
    Revised from 122.3 to 122.2</t>
      </text>
    </comment>
    <comment ref="D145" authorId="4" shapeId="0" xr:uid="{00000000-0006-0000-0800-000005000000}">
      <text>
        <t>[Threaded comment]
Your version of Excel allows you to read this threaded comment; however, any edits to it will get removed if the file is opened in a newer version of Excel. Learn more: https://go.microsoft.com/fwlink/?linkid=870924
Comment:
    Revised from 122.6 to 120.9</t>
      </text>
    </comment>
    <comment ref="D146" authorId="5" shapeId="0" xr:uid="{00000000-0006-0000-0800-000006000000}">
      <text>
        <t>[Threaded comment]
Your version of Excel allows you to read this threaded comment; however, any edits to it will get removed if the file is opened in a newer version of Excel. Learn more: https://go.microsoft.com/fwlink/?linkid=870924
Comment:
    Revised from 122.1 to 120.6</t>
      </text>
    </comment>
    <comment ref="D147" authorId="6" shapeId="0" xr:uid="{00000000-0006-0000-0800-000007000000}">
      <text>
        <t>[Threaded comment]
Your version of Excel allows you to read this threaded comment; however, any edits to it will get removed if the file is opened in a newer version of Excel. Learn more: https://go.microsoft.com/fwlink/?linkid=870924
Comment:
    Revised from 122.1 to 120.6</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Regions!$C$25:$D$75" type="102" refreshedVersion="6" minRefreshableVersion="5">
    <extLst>
      <ext xmlns:x15="http://schemas.microsoft.com/office/spreadsheetml/2010/11/main" uri="{DE250136-89BD-433C-8126-D09CA5730AF9}">
        <x15:connection id="Range">
          <x15:rangePr sourceName="_xlcn.WorksheetConnection_RegionsC25D751"/>
        </x15:connection>
      </ext>
    </extLst>
  </connection>
</connections>
</file>

<file path=xl/sharedStrings.xml><?xml version="1.0" encoding="utf-8"?>
<sst xmlns="http://schemas.openxmlformats.org/spreadsheetml/2006/main" count="2612" uniqueCount="469">
  <si>
    <t>Employment Cost Index (NAICS)</t>
  </si>
  <si>
    <t>Series Title</t>
  </si>
  <si>
    <t>Total compensation for Private industry workers in All industries and occupations, Index</t>
  </si>
  <si>
    <t>CIU2010000000000I</t>
  </si>
  <si>
    <t>Seasonality</t>
  </si>
  <si>
    <t>Not Seasonally Adjusted</t>
  </si>
  <si>
    <t>Survey Name</t>
  </si>
  <si>
    <t>Measure Data Type</t>
  </si>
  <si>
    <t>Total compensation</t>
  </si>
  <si>
    <t>Industry</t>
  </si>
  <si>
    <t>All workers</t>
  </si>
  <si>
    <t>Occupation</t>
  </si>
  <si>
    <t>Class of Worker</t>
  </si>
  <si>
    <t>Private industry workers</t>
  </si>
  <si>
    <t>United States (National)</t>
  </si>
  <si>
    <t>Year</t>
  </si>
  <si>
    <t>Period</t>
  </si>
  <si>
    <t>Label</t>
  </si>
  <si>
    <t>Q01</t>
  </si>
  <si>
    <t>2016 Qtr1</t>
  </si>
  <si>
    <t>Q02</t>
  </si>
  <si>
    <t>2016 Qtr2</t>
  </si>
  <si>
    <t>Q03</t>
  </si>
  <si>
    <t>2016 Qtr3</t>
  </si>
  <si>
    <t>Q04</t>
  </si>
  <si>
    <t>2016 Qtr4</t>
  </si>
  <si>
    <t>2017 Qtr1</t>
  </si>
  <si>
    <t>2017 Qtr2</t>
  </si>
  <si>
    <t>2017 Qtr3</t>
  </si>
  <si>
    <t>2017 Qtr4</t>
  </si>
  <si>
    <t>2018 Qtr1</t>
  </si>
  <si>
    <t>2018 Qtr2</t>
  </si>
  <si>
    <t>2018 Qtr3</t>
  </si>
  <si>
    <t>South Region</t>
  </si>
  <si>
    <t>Midwest Region</t>
  </si>
  <si>
    <t>Mountain Region</t>
  </si>
  <si>
    <t>CIU2010000000248I</t>
  </si>
  <si>
    <t>CIU2010000000230I</t>
  </si>
  <si>
    <t>CIU2010000000211I</t>
  </si>
  <si>
    <t>New England Region</t>
  </si>
  <si>
    <t>CIU2010000000220I</t>
  </si>
  <si>
    <t>Total compensation for Private industry workers in the West Census Region</t>
  </si>
  <si>
    <t>Total compensation for Private industry workers in the Midwest Census Region</t>
  </si>
  <si>
    <t>Total compensation for Private industry workers in the South Census Region</t>
  </si>
  <si>
    <t>Total compensation for Private industry workers in the Northeast Census Region</t>
  </si>
  <si>
    <t>Total compensation for Private industry workers in the Mountain Census Region</t>
  </si>
  <si>
    <t>Total compensation for Private industry workers in the New England Census Region</t>
  </si>
  <si>
    <t>Source</t>
  </si>
  <si>
    <t>Cost Index</t>
  </si>
  <si>
    <t>Diff. from U.S.</t>
  </si>
  <si>
    <t>Series ID</t>
  </si>
  <si>
    <t>Area</t>
  </si>
  <si>
    <t>Observation Value</t>
  </si>
  <si>
    <t>Labor</t>
  </si>
  <si>
    <t>Electric</t>
  </si>
  <si>
    <t>Supplies</t>
  </si>
  <si>
    <t>Other</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</si>
  <si>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</si>
  <si>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</si>
  <si>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</si>
  <si>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</si>
  <si>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</si>
  <si>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</si>
  <si>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</si>
  <si>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</si>
  <si>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</si>
  <si>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</si>
  <si>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</si>
  <si>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</si>
  <si>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</si>
  <si>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</si>
  <si>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</si>
  <si>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</si>
  <si>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</si>
  <si>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</si>
  <si>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</si>
  <si>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</si>
  <si>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</si>
  <si>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</si>
  <si>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</si>
  <si>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</si>
  <si>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</si>
  <si>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</si>
  <si>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</si>
  <si>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</si>
  <si>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Ohio</t>
  </si>
  <si>
    <t>Oklahoma</t>
  </si>
  <si>
    <t>Oregon</t>
  </si>
  <si>
    <t>Pennsylvania</t>
  </si>
  <si>
    <t>Tennessee</t>
  </si>
  <si>
    <t>Texas</t>
  </si>
  <si>
    <t>Utah</t>
  </si>
  <si>
    <t>Vermont</t>
  </si>
  <si>
    <t>Virginia</t>
  </si>
  <si>
    <t>Washington</t>
  </si>
  <si>
    <t>Wisconsin</t>
  </si>
  <si>
    <t>Wyoming</t>
  </si>
  <si>
    <t>Annual total cost increase for the quarter, by item</t>
  </si>
  <si>
    <t>Seattle</t>
  </si>
  <si>
    <t>Houston</t>
  </si>
  <si>
    <t>Atlanta</t>
  </si>
  <si>
    <t>Cost Shares</t>
  </si>
  <si>
    <t xml:space="preserve">Enter the rates you charge now:  </t>
  </si>
  <si>
    <t>Proposed Rate to Cover Cost Increase</t>
  </si>
  <si>
    <t>Rent</t>
  </si>
  <si>
    <t>2018 Qtr4</t>
  </si>
  <si>
    <t>Maintenance</t>
  </si>
  <si>
    <t>PCU236221236221</t>
  </si>
  <si>
    <t>PPI Industry Data</t>
  </si>
  <si>
    <t>New warehouse building construction</t>
  </si>
  <si>
    <t>Item</t>
  </si>
  <si>
    <t>M01</t>
  </si>
  <si>
    <t>M02</t>
  </si>
  <si>
    <t>M03</t>
  </si>
  <si>
    <t>M04</t>
  </si>
  <si>
    <t>M05</t>
  </si>
  <si>
    <t>M06</t>
  </si>
  <si>
    <t>M07</t>
  </si>
  <si>
    <t>M08</t>
  </si>
  <si>
    <t>M09</t>
  </si>
  <si>
    <t>M10</t>
  </si>
  <si>
    <t>M11</t>
  </si>
  <si>
    <t>M12</t>
  </si>
  <si>
    <t>PCU2381MR2381MR</t>
  </si>
  <si>
    <t>Nonresidential building maintenance &amp; repair</t>
  </si>
  <si>
    <t>PPI Commodity Data</t>
  </si>
  <si>
    <t>PPI Commodity data for Final demand-Finished goods less foods and energy, not seasonally adjusted</t>
  </si>
  <si>
    <t>WPUFD4131</t>
  </si>
  <si>
    <t>Finished goods less foods and energy</t>
  </si>
  <si>
    <t>Sector</t>
  </si>
  <si>
    <t>Final demand</t>
  </si>
  <si>
    <t>United States</t>
  </si>
  <si>
    <t>Midwest_Region</t>
  </si>
  <si>
    <t>South_Region</t>
  </si>
  <si>
    <t>Chicago</t>
  </si>
  <si>
    <t>Transportation and warehousing</t>
  </si>
  <si>
    <r>
      <t xml:space="preserve">STEP 1 </t>
    </r>
    <r>
      <rPr>
        <sz val="11"/>
        <color indexed="8"/>
        <rFont val="Calibri"/>
        <family val="2"/>
        <scheme val="minor"/>
      </rPr>
      <t>- Select Region</t>
    </r>
  </si>
  <si>
    <r>
      <t xml:space="preserve">STEP 2 </t>
    </r>
    <r>
      <rPr>
        <sz val="11"/>
        <color theme="1"/>
        <rFont val="Calibri"/>
        <family val="2"/>
        <scheme val="minor"/>
      </rPr>
      <t>- Select State</t>
    </r>
  </si>
  <si>
    <t>STEPS TO CALCULATE YOUR RATE TO COVER COST INCREASE</t>
  </si>
  <si>
    <t>Select region</t>
  </si>
  <si>
    <t xml:space="preserve">Select state </t>
  </si>
  <si>
    <t xml:space="preserve">Select metro area </t>
  </si>
  <si>
    <t>COLD CHAIN INDEX</t>
  </si>
  <si>
    <t>Comparison to Same Quarter, Previous Year</t>
  </si>
  <si>
    <t>Premium for Your Location</t>
  </si>
  <si>
    <t>Mountain_Region</t>
  </si>
  <si>
    <t>New_England</t>
  </si>
  <si>
    <t>STEP 1</t>
  </si>
  <si>
    <t>STEP 2</t>
  </si>
  <si>
    <t>STEP 3</t>
  </si>
  <si>
    <t>STEP 4</t>
  </si>
  <si>
    <t>Note, if you use the template for one Region, then want to examine a different Region, revise State and Metro area selections accordingly because the template will not automatically reset.</t>
  </si>
  <si>
    <r>
      <t xml:space="preserve">STEP 3 </t>
    </r>
    <r>
      <rPr>
        <sz val="11"/>
        <color indexed="8"/>
        <rFont val="Calibri"/>
        <family val="2"/>
        <scheme val="minor"/>
      </rPr>
      <t>- Select Metro Area (if applies)</t>
    </r>
  </si>
  <si>
    <r>
      <t xml:space="preserve">STEP 4 </t>
    </r>
    <r>
      <rPr>
        <sz val="11"/>
        <color indexed="8"/>
        <rFont val="Calibri"/>
        <family val="2"/>
        <scheme val="minor"/>
      </rPr>
      <t>- Modify Cost Shares (if necessary)</t>
    </r>
  </si>
  <si>
    <r>
      <t xml:space="preserve">STEP 5 </t>
    </r>
    <r>
      <rPr>
        <sz val="11"/>
        <color indexed="8"/>
        <rFont val="Calibri"/>
        <family val="2"/>
        <scheme val="minor"/>
      </rPr>
      <t>- Modify the rates you charge now (if necessary)</t>
    </r>
  </si>
  <si>
    <t>Compare to USA baseline</t>
  </si>
  <si>
    <t>2019 Qtr1</t>
  </si>
  <si>
    <t>Q3 2019</t>
  </si>
  <si>
    <t>Mid_Atlantic_Region</t>
  </si>
  <si>
    <t>Pacific_Region</t>
  </si>
  <si>
    <t>Mid-Atlantic</t>
  </si>
  <si>
    <t>CIU2010000000212I</t>
  </si>
  <si>
    <t>Pacific Region</t>
  </si>
  <si>
    <t>https://www.eia.gov/electricity/data/browser/#/topic/7?agg=1,0&amp;geo=g0fvvvvvvvvvo&amp;endsec=2&amp;linechart=~~&amp;columnchart=ELEC.PRICE.US-IND.Q&amp;map=ELEC.PRICE.US-IND.Q&amp;freq=Q&amp;start=200703&amp;end=201901&amp;chartindexed=1&amp;ctype=linechart&amp;ltype=pin&amp;rtype=s&amp;pin=&amp;rse=0&amp;maptype=0</t>
  </si>
  <si>
    <t>2019 Qtr2</t>
  </si>
  <si>
    <t>2019 Qtr3</t>
  </si>
  <si>
    <t>https://fred.stlouisfed.org/series/PCU2381MR2381MR</t>
  </si>
  <si>
    <t>CIU2014300000000I</t>
  </si>
  <si>
    <t>https://fred.stlouisfed.org/series/CIU2014300000000I</t>
  </si>
  <si>
    <t>2019 Qtr4</t>
  </si>
  <si>
    <t>2020 Qtr1</t>
  </si>
  <si>
    <t>Q1 2020</t>
  </si>
  <si>
    <t>State</t>
  </si>
  <si>
    <t>2005 Qtr1</t>
  </si>
  <si>
    <t>2005 Qtr4</t>
  </si>
  <si>
    <t>2006 Qtr1</t>
  </si>
  <si>
    <t>2006 Qtr2</t>
  </si>
  <si>
    <t>2006 Qtr3</t>
  </si>
  <si>
    <t>2006 Qtr4</t>
  </si>
  <si>
    <t>2007 Qtr1</t>
  </si>
  <si>
    <t>2007 Qtr2</t>
  </si>
  <si>
    <t>2007 Qtr3</t>
  </si>
  <si>
    <t>2007 Qtr4</t>
  </si>
  <si>
    <t>2008 Qtr1</t>
  </si>
  <si>
    <t>2008 Qtr2</t>
  </si>
  <si>
    <t>2008 Qtr3</t>
  </si>
  <si>
    <t>2008 Qtr4</t>
  </si>
  <si>
    <t>2009 Qtr1</t>
  </si>
  <si>
    <t>2009 Qtr2</t>
  </si>
  <si>
    <t>2009 Qtr3</t>
  </si>
  <si>
    <t>2009 Qtr4</t>
  </si>
  <si>
    <t>2010 Qtr1</t>
  </si>
  <si>
    <t>2010 Qtr2</t>
  </si>
  <si>
    <t>2010 Qtr3</t>
  </si>
  <si>
    <t>2010 Qtr4</t>
  </si>
  <si>
    <t>2011 Qtr1</t>
  </si>
  <si>
    <t>2011 Qtr2</t>
  </si>
  <si>
    <t>2011 Qtr3</t>
  </si>
  <si>
    <t>2011 Qtr4</t>
  </si>
  <si>
    <t>2012 Qtr1</t>
  </si>
  <si>
    <t>2012 Qtr2</t>
  </si>
  <si>
    <t>2012 Qtr3</t>
  </si>
  <si>
    <t>2012 Qtr4</t>
  </si>
  <si>
    <t>2013 Qtr1</t>
  </si>
  <si>
    <t>2013 Qtr2</t>
  </si>
  <si>
    <t>2013 Qtr3</t>
  </si>
  <si>
    <t>2013 Qtr4</t>
  </si>
  <si>
    <t>2014 Qtr1</t>
  </si>
  <si>
    <t>2014 Qtr2</t>
  </si>
  <si>
    <t>2014 Qtr3</t>
  </si>
  <si>
    <t>2014 Qtr4</t>
  </si>
  <si>
    <t>2015 Qtr1</t>
  </si>
  <si>
    <t>2015 Qtr2</t>
  </si>
  <si>
    <t>2015 Qtr3</t>
  </si>
  <si>
    <t>2015 Qtr4</t>
  </si>
  <si>
    <t>Link</t>
  </si>
  <si>
    <t>Purpose</t>
  </si>
  <si>
    <t>"Seasonal" Year over Year Changes</t>
  </si>
  <si>
    <t>https://fred.stlouisfed.org/series/PCU236221236221</t>
  </si>
  <si>
    <t>2004 Qtr4</t>
  </si>
  <si>
    <t>2005 Qtr2</t>
  </si>
  <si>
    <t>2005 Qtr3</t>
  </si>
  <si>
    <t>National baseline for labor cost growth</t>
  </si>
  <si>
    <t>National baseline for rent growth</t>
  </si>
  <si>
    <t>Producer Price Index by Industry</t>
  </si>
  <si>
    <t>Employment Cost Index</t>
  </si>
  <si>
    <t>Producer Price Index by Industry: Nonresidential Building Maintenance and Repair, Index Apr 2009=100, Monthly, Not Seasonally Adjusted</t>
  </si>
  <si>
    <t>Producer Price Index by Industry: New Warehouse Building Construction, Index Dec 2004=100, Monthly, Not Seasonally Adjusted</t>
  </si>
  <si>
    <t>Employment Cost Index: Total compensation for Private industry workers in Transportation and warehousing, Index Dec 2005=100, Quarterly, Not Seasonally Adjusted</t>
  </si>
  <si>
    <t>National baseline for maintenance growth</t>
  </si>
  <si>
    <t>https://fred.stlouisfed.org/series/WPSFD4131</t>
  </si>
  <si>
    <t>2020 Qtr2</t>
  </si>
  <si>
    <t>Average Retail Price of Electricity</t>
  </si>
  <si>
    <t>Q4 2029</t>
  </si>
  <si>
    <t>State Premium or Discount</t>
  </si>
  <si>
    <t>National Growth</t>
  </si>
  <si>
    <t>U.S. Energy Information Administration</t>
  </si>
  <si>
    <t>Average retail price of electricity (cents per kilowatthour), All Sectors, Industrial, United States</t>
  </si>
  <si>
    <t>see chart to the right</t>
  </si>
  <si>
    <t>Q2 2020</t>
  </si>
  <si>
    <t>Regional labor cost surcharge for all workers, not specialized to transporation and warehouse industry.</t>
  </si>
  <si>
    <t>2020 Qrt1</t>
  </si>
  <si>
    <t>Prime Rents</t>
  </si>
  <si>
    <t>https://www.bls.gov/regions/midwest/data/xg-tables/ro5xg04.html</t>
  </si>
  <si>
    <r>
      <t xml:space="preserve">Metro Areas:
</t>
    </r>
    <r>
      <rPr>
        <sz val="11"/>
        <color rgb="FF000000"/>
        <rFont val="Calibri"/>
        <family val="2"/>
        <scheme val="minor"/>
      </rPr>
      <t>Rent premium</t>
    </r>
  </si>
  <si>
    <r>
      <t xml:space="preserve">States:
</t>
    </r>
    <r>
      <rPr>
        <sz val="11"/>
        <color rgb="FF000000"/>
        <rFont val="Calibri"/>
        <family val="2"/>
        <scheme val="minor"/>
      </rPr>
      <t>Electric premium</t>
    </r>
  </si>
  <si>
    <r>
      <t xml:space="preserve">Regions:
</t>
    </r>
    <r>
      <rPr>
        <sz val="11"/>
        <color rgb="FF000000"/>
        <rFont val="Calibri"/>
        <family val="2"/>
        <scheme val="minor"/>
      </rPr>
      <t>Labor premium</t>
    </r>
  </si>
  <si>
    <r>
      <t xml:space="preserve">National Baseline
</t>
    </r>
    <r>
      <rPr>
        <sz val="11"/>
        <color rgb="FF000000"/>
        <rFont val="Calibri"/>
        <family val="2"/>
        <scheme val="minor"/>
      </rPr>
      <t>At publication</t>
    </r>
  </si>
  <si>
    <t>USA wtd. avg.</t>
  </si>
  <si>
    <t>All data points based on year over year change compared to same quarter in prior year. See tabs for details.</t>
  </si>
  <si>
    <t>COLD CHAIN INDEX: UNDERLYING DATA</t>
  </si>
  <si>
    <t>2020 Qtr4</t>
  </si>
  <si>
    <t>2020 Qtr3</t>
  </si>
  <si>
    <t>Q3 2020</t>
  </si>
  <si>
    <t>Region</t>
  </si>
  <si>
    <t>Metro</t>
  </si>
  <si>
    <t>New Jersey - Central</t>
  </si>
  <si>
    <t>New Jersey - Northern</t>
  </si>
  <si>
    <t>Northern VA</t>
  </si>
  <si>
    <t>NY Outer Boroughs</t>
  </si>
  <si>
    <t>Pennsylvania I-81/I-78 Distribution Corridor</t>
  </si>
  <si>
    <t>Puget Sound - Eastside</t>
  </si>
  <si>
    <t>Southern New Hampshire</t>
  </si>
  <si>
    <t>Suburban MD</t>
  </si>
  <si>
    <t>Austin</t>
  </si>
  <si>
    <t>Baltimore</t>
  </si>
  <si>
    <t>Binghamton</t>
  </si>
  <si>
    <t>Birmingham</t>
  </si>
  <si>
    <t>Boston</t>
  </si>
  <si>
    <t>Boise</t>
  </si>
  <si>
    <t>Buffalo</t>
  </si>
  <si>
    <t>Charleston</t>
  </si>
  <si>
    <t>Charlotte</t>
  </si>
  <si>
    <t>Cincinnati</t>
  </si>
  <si>
    <t>Cleveland</t>
  </si>
  <si>
    <t>Colorado Springs</t>
  </si>
  <si>
    <t>Columbus</t>
  </si>
  <si>
    <t>Dallas/Ft. Worth</t>
  </si>
  <si>
    <t>Denver</t>
  </si>
  <si>
    <t>Detroit</t>
  </si>
  <si>
    <t>El Paso</t>
  </si>
  <si>
    <t>Fredericksburg</t>
  </si>
  <si>
    <t>Ft. Lauderdale</t>
  </si>
  <si>
    <t>Greenville</t>
  </si>
  <si>
    <t>Hampton Roads</t>
  </si>
  <si>
    <t>Hartford</t>
  </si>
  <si>
    <t>Indianapolis</t>
  </si>
  <si>
    <t>Jacksonville</t>
  </si>
  <si>
    <t>Kansas City</t>
  </si>
  <si>
    <t>Lakeland</t>
  </si>
  <si>
    <t>Las Vegas</t>
  </si>
  <si>
    <t>Long Island</t>
  </si>
  <si>
    <t>Los Angeles</t>
  </si>
  <si>
    <t>Louisville</t>
  </si>
  <si>
    <t>Memphis</t>
  </si>
  <si>
    <t>Miami</t>
  </si>
  <si>
    <t>Milwaukee</t>
  </si>
  <si>
    <t>Minneapolis</t>
  </si>
  <si>
    <t>Nashville</t>
  </si>
  <si>
    <t>New Haven</t>
  </si>
  <si>
    <t>Oakland/East Bay</t>
  </si>
  <si>
    <t>Omaha</t>
  </si>
  <si>
    <t>Orange County</t>
  </si>
  <si>
    <t>Orlando</t>
  </si>
  <si>
    <t>Palm Beach County</t>
  </si>
  <si>
    <t>Philadelphia</t>
  </si>
  <si>
    <t>Phoenix</t>
  </si>
  <si>
    <t>Pittsburgh</t>
  </si>
  <si>
    <t>Portland</t>
  </si>
  <si>
    <t>Providence</t>
  </si>
  <si>
    <t>Raleigh/Durham</t>
  </si>
  <si>
    <t>Reno</t>
  </si>
  <si>
    <t>Richmond</t>
  </si>
  <si>
    <t>Roanoke</t>
  </si>
  <si>
    <t>Rochester</t>
  </si>
  <si>
    <t>Sacramento</t>
  </si>
  <si>
    <t>Salt Lake City</t>
  </si>
  <si>
    <t>San Antonio</t>
  </si>
  <si>
    <t>San Diego</t>
  </si>
  <si>
    <t>San Francisco North Bay</t>
  </si>
  <si>
    <t>San Francisco Peninsula</t>
  </si>
  <si>
    <t>Santa Clara County (San Jose)</t>
  </si>
  <si>
    <t>Savannah</t>
  </si>
  <si>
    <t>St. Louis</t>
  </si>
  <si>
    <t>St. Petersburg/Clearwater</t>
  </si>
  <si>
    <t>Syracuse</t>
  </si>
  <si>
    <t>Tampa</t>
  </si>
  <si>
    <t>Tucson</t>
  </si>
  <si>
    <t>Tulsa</t>
  </si>
  <si>
    <t>Fort Myers/Naples</t>
  </si>
  <si>
    <t>Central Valley</t>
  </si>
  <si>
    <t>Inland Empire</t>
  </si>
  <si>
    <t>Total % Increase</t>
  </si>
  <si>
    <t>Metro Premium or Discount</t>
  </si>
  <si>
    <t>2020 Qrt4</t>
  </si>
  <si>
    <t>©2020 Cushman &amp; Wakefield. All rights reserved. The information contained within this report is gathered from multiple sources believed to be reliable. The information may contain errors or omissions and is presented without any warranty or representations as to its accuracy.</t>
  </si>
  <si>
    <t>Metro Area</t>
  </si>
  <si>
    <t>Q4 2019</t>
  </si>
  <si>
    <t>None</t>
  </si>
  <si>
    <t>New_Jersey</t>
  </si>
  <si>
    <t>New_York</t>
  </si>
  <si>
    <t>District_of_Columbia</t>
  </si>
  <si>
    <t>New_Hampshire</t>
  </si>
  <si>
    <t>Rhode_Island</t>
  </si>
  <si>
    <t>New_Mexico</t>
  </si>
  <si>
    <t>North_Dakota</t>
  </si>
  <si>
    <t>South_Dakota</t>
  </si>
  <si>
    <t>North_Carolina</t>
  </si>
  <si>
    <t>South_Carolina</t>
  </si>
  <si>
    <t>West_Virginia</t>
  </si>
  <si>
    <t>2002 Qtr4</t>
  </si>
  <si>
    <t>2001 Qtr1</t>
  </si>
  <si>
    <t>2001 Qtr2</t>
  </si>
  <si>
    <t>2001 Qtr3</t>
  </si>
  <si>
    <t>2001 Qtr4</t>
  </si>
  <si>
    <t>2002 Qtr1</t>
  </si>
  <si>
    <t>2002 Qtr2</t>
  </si>
  <si>
    <t>2002 Qtr3</t>
  </si>
  <si>
    <t>2003 Qtr1</t>
  </si>
  <si>
    <t>2004 Qtr1</t>
  </si>
  <si>
    <t>2003 Qtr2</t>
  </si>
  <si>
    <t>2003 Qtr3</t>
  </si>
  <si>
    <t>2003 Qtr4</t>
  </si>
  <si>
    <t>2004 Qtr2</t>
  </si>
  <si>
    <t>2004 Qtr3</t>
  </si>
  <si>
    <t>National and metro area rent premiums</t>
  </si>
  <si>
    <t>www.eia.gov/electricity/monthly/</t>
  </si>
  <si>
    <t>Middle Atlantic</t>
  </si>
  <si>
    <t>CIU2010000000249I</t>
  </si>
  <si>
    <t>Average retail price of electricity, Table 5.6.b</t>
  </si>
  <si>
    <t>Quarterly Warehouse Net Asking Rents, Quarterly</t>
  </si>
  <si>
    <t>Net Asking Rents</t>
  </si>
  <si>
    <t>https://fred.stlouisfed.org/series/CIU2010000000000I</t>
  </si>
  <si>
    <t>*edit series ID for regions</t>
  </si>
  <si>
    <t>National baseline for supplies growth and "other"</t>
  </si>
  <si>
    <t>Seasonally Adjusted</t>
  </si>
  <si>
    <t xml:space="preserve"> United States</t>
  </si>
  <si>
    <t xml:space="preserve"> Alabama</t>
  </si>
  <si>
    <t xml:space="preserve"> Alaska</t>
  </si>
  <si>
    <t xml:space="preserve"> Arizona</t>
  </si>
  <si>
    <t xml:space="preserve"> Arkansas</t>
  </si>
  <si>
    <t xml:space="preserve"> California</t>
  </si>
  <si>
    <t xml:space="preserve"> Colorado</t>
  </si>
  <si>
    <t xml:space="preserve"> Connecticut</t>
  </si>
  <si>
    <t xml:space="preserve"> Delaware</t>
  </si>
  <si>
    <t xml:space="preserve"> District Of Columbia</t>
  </si>
  <si>
    <t xml:space="preserve"> Florida</t>
  </si>
  <si>
    <t xml:space="preserve"> Georgia</t>
  </si>
  <si>
    <t xml:space="preserve"> Hawaii</t>
  </si>
  <si>
    <t xml:space="preserve"> Idaho</t>
  </si>
  <si>
    <t xml:space="preserve"> Illinois</t>
  </si>
  <si>
    <t xml:space="preserve"> Indiana</t>
  </si>
  <si>
    <t xml:space="preserve"> Iowa</t>
  </si>
  <si>
    <t xml:space="preserve"> Kansas</t>
  </si>
  <si>
    <t xml:space="preserve"> Kentucky</t>
  </si>
  <si>
    <t xml:space="preserve"> Louisiana</t>
  </si>
  <si>
    <t xml:space="preserve"> Maine</t>
  </si>
  <si>
    <t xml:space="preserve"> Maryland</t>
  </si>
  <si>
    <t xml:space="preserve"> Massachusetts</t>
  </si>
  <si>
    <t xml:space="preserve"> Michigan</t>
  </si>
  <si>
    <t xml:space="preserve"> Minnesota</t>
  </si>
  <si>
    <t xml:space="preserve"> Mississippi</t>
  </si>
  <si>
    <t xml:space="preserve"> Missouri</t>
  </si>
  <si>
    <t xml:space="preserve"> Montana</t>
  </si>
  <si>
    <t xml:space="preserve"> Nebraska</t>
  </si>
  <si>
    <t xml:space="preserve"> Nevada</t>
  </si>
  <si>
    <t xml:space="preserve"> New Hampshire</t>
  </si>
  <si>
    <t xml:space="preserve"> New Jersey</t>
  </si>
  <si>
    <t xml:space="preserve"> New Mexico</t>
  </si>
  <si>
    <t xml:space="preserve"> New York</t>
  </si>
  <si>
    <t xml:space="preserve"> North Carolina</t>
  </si>
  <si>
    <t xml:space="preserve"> North Dakota</t>
  </si>
  <si>
    <t xml:space="preserve"> Ohio</t>
  </si>
  <si>
    <t xml:space="preserve"> Oklahoma</t>
  </si>
  <si>
    <t xml:space="preserve"> Oregon</t>
  </si>
  <si>
    <t xml:space="preserve"> Pennsylvania</t>
  </si>
  <si>
    <t xml:space="preserve"> Rhode Island</t>
  </si>
  <si>
    <t xml:space="preserve"> South Carolina</t>
  </si>
  <si>
    <t xml:space="preserve"> South Dakota</t>
  </si>
  <si>
    <t xml:space="preserve"> Tennessee</t>
  </si>
  <si>
    <t xml:space="preserve"> Texas</t>
  </si>
  <si>
    <t xml:space="preserve"> Utah</t>
  </si>
  <si>
    <t xml:space="preserve"> Vermont</t>
  </si>
  <si>
    <t xml:space="preserve"> Virginia</t>
  </si>
  <si>
    <t xml:space="preserve"> Washington</t>
  </si>
  <si>
    <t xml:space="preserve"> West Virginia</t>
  </si>
  <si>
    <t xml:space="preserve"> Wisconsin</t>
  </si>
  <si>
    <t xml:space="preserve"> Wyoming</t>
  </si>
  <si>
    <t>million kilowatthours</t>
  </si>
  <si>
    <t>million dollars</t>
  </si>
  <si>
    <t>Quarter</t>
  </si>
  <si>
    <t>Difference</t>
  </si>
  <si>
    <t>Qtr Change</t>
  </si>
  <si>
    <t>Q4 2020</t>
  </si>
  <si>
    <t>Check</t>
  </si>
  <si>
    <t>Cell D8</t>
  </si>
  <si>
    <t>Cell D11</t>
  </si>
  <si>
    <t>Cell D14</t>
  </si>
  <si>
    <t>Cells G7:G12</t>
  </si>
  <si>
    <t>Cell F20</t>
  </si>
  <si>
    <t>2021 Qtr1</t>
  </si>
  <si>
    <t>Q1 2021</t>
  </si>
  <si>
    <t xml:space="preserve">Cushman &amp; Wakefield  </t>
  </si>
  <si>
    <t>https://www.cushmanwakefield.com/en/united-states/insights/us-marketbeats/us-industrial-marketbeat</t>
  </si>
  <si>
    <t>PPI New Warehouse Construction</t>
  </si>
  <si>
    <t>2021 Qtr2</t>
  </si>
  <si>
    <t>Q2 2021</t>
  </si>
  <si>
    <t>2021 Qtr3</t>
  </si>
  <si>
    <t>Q3 2021</t>
  </si>
  <si>
    <t>National and state baseline for energy cost growth</t>
  </si>
  <si>
    <t>2021 Qtr4</t>
  </si>
  <si>
    <t>Q4 2021</t>
  </si>
  <si>
    <t>Q1 2022</t>
  </si>
  <si>
    <t>2022 Qtr 1</t>
  </si>
  <si>
    <t>2022 Qtr1</t>
  </si>
  <si>
    <t>2022 Qtr 2</t>
  </si>
  <si>
    <t>Q2 2022</t>
  </si>
  <si>
    <t>2022 Qtr2</t>
  </si>
  <si>
    <t>2005 DEC = 100</t>
  </si>
  <si>
    <t>This is not our baseline bc we have an industry - specific baseline which this quarter is lower.</t>
  </si>
  <si>
    <t>Table 5.6 B</t>
  </si>
  <si>
    <t>From data publication, Use the column W/D for warehouse</t>
  </si>
  <si>
    <t>https://www.eia.gov/electricity/data/browser/#/topic/7?agg=0,1&amp;geo=g&amp;endsec=vg&amp;linechart=ELEC.PRICE.US-ALL.Q~ELEC.PRICE.US-RES.Q~ELEC.PRICE.US-COM.Q~ELEC.PRICE.US-IND.Q&amp;columnchart=ELEC.PRICE.US-ALL.Q~ELEC.PRICE.US-RES.Q~ELEC.PRICE.US-COM.Q~ELEC.PRICE.US-IND.Q&amp;map=ELEC.PRICE.US-ALL.Q&amp;freq=Q&amp;ctype=linechart&amp;ltype=pin&amp;rtype=s&amp;maptype=0&amp;rse=0&amp;pin=</t>
  </si>
  <si>
    <t>Electricity data browser</t>
  </si>
  <si>
    <t>2022 Qtr 3</t>
  </si>
  <si>
    <t>2022 Qtr3</t>
  </si>
  <si>
    <t>Q3 2022</t>
  </si>
  <si>
    <t>Each year with the release of PPI data for January, seasonal adjustment factors and relative importance figures are recalculated to reflect price movements from the just-completed calendar year.</t>
  </si>
  <si>
    <t>Total Cost Increase, in Percent, for Q3 2022 relative to Q3 2021--Customized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</si>
</sst>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0.0"/>
    <numFmt numFmtId="165" formatCode="0.00000"/>
    <numFmt numFmtId="166" formatCode="_(* #,##0_);_(* \(#,##0\);_(* &quot;-&quot;??_);_(@_)"/>
    <numFmt numFmtId="167" formatCode="0.0%"/>
    <numFmt numFmtId="168" formatCode="0.0"/>
    <numFmt numFmtId="169" formatCode="General_)"/>
    <numFmt numFmtId="170" formatCode="&quot;$&quot;#,##0.00"/>
    <numFmt numFmtId="171" formatCode="0.0000"/>
  </numFmts>
  <fonts count="57">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name val="Calibri"/>
      <family val="2"/>
    </font>
    <font>
      <sz val="10"/>
      <color indexed="8"/>
      <name val="Arial"/>
      <family val="2"/>
    </font>
    <font>
      <sz val="11"/>
      <color indexed="8"/>
      <name val="Calibri"/>
      <family val="2"/>
      <scheme val="minor"/>
    </font>
    <font>
      <sz val="10"/>
      <name val="Arial"/>
      <family val="2"/>
    </font>
    <font>
      <sz val="10"/>
      <name val="Arial"/>
      <family val="2"/>
    </font>
    <font>
      <u/>
      <sz val="11"/>
      <color theme="10"/>
      <name val="Calibri"/>
      <family val="2"/>
      <scheme val="minor"/>
    </font>
    <font>
      <b/>
      <sz val="11"/>
      <color theme="1"/>
      <name val="Calibri"/>
      <family val="2"/>
      <scheme val="minor"/>
    </font>
    <font>
      <b/>
      <sz val="11"/>
      <color indexed="8"/>
      <name val="Calibri"/>
      <family val="2"/>
      <scheme val="minor"/>
    </font>
    <font>
      <i/>
      <sz val="11"/>
      <color indexed="8"/>
      <name val="Calibri"/>
      <family val="2"/>
      <scheme val="minor"/>
    </font>
    <font>
      <b/>
      <i/>
      <sz val="11"/>
      <color indexed="8"/>
      <name val="Calibri"/>
      <family val="2"/>
      <scheme val="minor"/>
    </font>
    <font>
      <b/>
      <sz val="11"/>
      <color theme="0"/>
      <name val="Calibri"/>
      <family val="2"/>
      <scheme val="minor"/>
    </font>
    <font>
      <b/>
      <sz val="12"/>
      <color indexed="8"/>
      <name val="Calibri"/>
      <family val="2"/>
      <scheme val="minor"/>
    </font>
    <font>
      <b/>
      <sz val="16"/>
      <color indexed="8"/>
      <name val="Calibri"/>
      <family val="2"/>
      <scheme val="minor"/>
    </font>
    <font>
      <b/>
      <sz val="11"/>
      <color rgb="FF000000"/>
      <name val="Calibri"/>
      <family val="2"/>
      <scheme val="minor"/>
    </font>
    <font>
      <b/>
      <sz val="9"/>
      <color indexed="8"/>
      <name val="Calibri"/>
      <family val="2"/>
      <scheme val="minor"/>
    </font>
    <font>
      <sz val="11"/>
      <color rgb="FF9C6500"/>
      <name val="Calibri"/>
      <family val="2"/>
      <scheme val="minor"/>
    </font>
    <font>
      <sz val="8"/>
      <color indexed="8"/>
      <name val="Calibri"/>
      <family val="2"/>
      <scheme val="minor"/>
    </font>
    <font>
      <sz val="11"/>
      <name val="Calibri"/>
      <family val="2"/>
      <scheme val="minor"/>
    </font>
    <font>
      <b/>
      <sz val="8"/>
      <color indexed="8"/>
      <name val="Calibri"/>
      <family val="2"/>
      <scheme val="minor"/>
    </font>
    <font>
      <sz val="11"/>
      <color rgb="FF9C0006"/>
      <name val="Calibri"/>
      <family val="2"/>
      <scheme val="minor"/>
    </font>
    <font>
      <sz val="10"/>
      <color indexed="8"/>
      <name val="Arial"/>
      <family val="2"/>
    </font>
    <font>
      <sz val="11"/>
      <color theme="1"/>
      <name val="Calibri"/>
      <family val="2"/>
      <scheme val="minor"/>
    </font>
    <font>
      <sz val="10"/>
      <color indexed="8"/>
      <name val="Arial"/>
      <family val="2"/>
    </font>
    <font>
      <sz val="8"/>
      <name val="Calibri"/>
      <family val="2"/>
      <scheme val="minor"/>
    </font>
    <font>
      <b/>
      <sz val="11"/>
      <name val="Calibri"/>
      <family val="2"/>
    </font>
    <font>
      <b/>
      <i/>
      <sz val="11"/>
      <color theme="1"/>
      <name val="Calibri"/>
      <family val="2"/>
      <scheme val="minor"/>
    </font>
    <font>
      <i/>
      <sz val="11"/>
      <color rgb="FF000000"/>
      <name val="Calibri"/>
      <family val="2"/>
      <scheme val="minor"/>
    </font>
    <font>
      <sz val="11"/>
      <color rgb="FF000000"/>
      <name val="Calibri"/>
      <family val="2"/>
      <scheme val="minor"/>
    </font>
    <font>
      <sz val="11"/>
      <color theme="1"/>
      <name val="Arial"/>
      <family val="2"/>
    </font>
    <font>
      <sz val="8"/>
      <name val="Helv"/>
    </font>
    <font>
      <b/>
      <i/>
      <sz val="11"/>
      <name val="Calibri"/>
      <family val="2"/>
      <scheme val="minor"/>
    </font>
    <font>
      <sz val="8"/>
      <name val="Arial"/>
      <family val="2"/>
    </font>
    <font>
      <sz val="9"/>
      <color indexed="81"/>
      <name val="Tahoma"/>
      <family val="2"/>
    </font>
    <font>
      <b/>
      <sz val="9"/>
      <color indexed="81"/>
      <name val="Tahoma"/>
      <family val="2"/>
    </font>
    <font>
      <sz val="8"/>
      <color rgb="FF333333"/>
      <name val="Tahoma"/>
      <family val="2"/>
    </font>
  </fonts>
  <fills count="15">
    <fill>
      <patternFill patternType="none"/>
    </fill>
    <fill>
      <patternFill patternType="gray125"/>
    </fill>
    <fill>
      <patternFill patternType="solid">
        <fgColor rgb="FFC0C0C0"/>
      </patternFill>
    </fill>
    <fill>
      <patternFill patternType="none">
        <fgColor rgb="FFC0C0C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bgColor theme="4"/>
      </patternFill>
    </fill>
    <fill>
      <patternFill patternType="solid">
        <fgColor rgb="FFFFEB9C"/>
      </patternFill>
    </fill>
    <fill>
      <patternFill patternType="solid">
        <fgColor theme="3" tint="0.79998168889431442"/>
        <bgColor indexed="64"/>
      </patternFill>
    </fill>
    <fill>
      <patternFill patternType="solid">
        <fgColor rgb="FFFFC7CE"/>
      </patternFill>
    </fill>
    <fill>
      <patternFill patternType="solid">
        <fgColor theme="0" tint="-0.249977111117893"/>
        <bgColor rgb="FFC0C0C0"/>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rgb="FFC0C0C0"/>
      </patternFill>
    </fill>
  </fills>
  <borders count="48">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theme="4"/>
      </top>
      <bottom/>
      <diagonal/>
    </border>
    <border>
      <left/>
      <right/>
      <top style="thin">
        <color theme="4"/>
      </top>
      <bottom style="thin">
        <color theme="4"/>
      </bottom>
      <diagonal/>
    </border>
    <border>
      <left style="thin">
        <color rgb="FF000000"/>
      </left>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left>
      <right style="thin">
        <color theme="4"/>
      </right>
      <top style="thin">
        <color theme="4"/>
      </top>
      <bottom style="thin">
        <color theme="4" tint="0.39997558519241921"/>
      </bottom>
      <diagonal/>
    </border>
    <border>
      <left style="thin">
        <color theme="4"/>
      </left>
      <right style="thin">
        <color theme="4"/>
      </right>
      <top style="thin">
        <color theme="4"/>
      </top>
      <bottom/>
      <diagonal/>
    </border>
    <border>
      <left style="thin">
        <color theme="4"/>
      </left>
      <right style="thin">
        <color theme="4"/>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int="0.39997558519241921"/>
      </top>
      <bottom/>
      <diagonal/>
    </border>
    <border>
      <left style="thin">
        <color rgb="FF000000"/>
      </left>
      <right/>
      <top style="thin">
        <color rgb="FF000000"/>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s>
  <cellStyleXfs count="29">
    <xf numFmtId="0" fontId="0" fillId="0" borderId="0"/>
    <xf numFmtId="9" fontId="24" fillId="0" borderId="0" applyFont="0" applyFill="0" applyBorder="0" applyAlignment="0" applyProtection="0"/>
    <xf numFmtId="0" fontId="25" fillId="3" borderId="0"/>
    <xf numFmtId="0" fontId="26" fillId="3" borderId="0"/>
    <xf numFmtId="0" fontId="27" fillId="0" borderId="0" applyNumberFormat="0" applyFill="0" applyBorder="0" applyAlignment="0" applyProtection="0"/>
    <xf numFmtId="43" fontId="24" fillId="0" borderId="0" applyFont="0" applyFill="0" applyBorder="0" applyAlignment="0" applyProtection="0"/>
    <xf numFmtId="0" fontId="24" fillId="3" borderId="0"/>
    <xf numFmtId="0" fontId="24" fillId="3" borderId="0"/>
    <xf numFmtId="0" fontId="24" fillId="3" borderId="0"/>
    <xf numFmtId="0" fontId="24" fillId="3" borderId="0"/>
    <xf numFmtId="0" fontId="20" fillId="3" borderId="0"/>
    <xf numFmtId="43" fontId="20" fillId="3" borderId="0" applyFont="0" applyFill="0" applyBorder="0" applyAlignment="0" applyProtection="0"/>
    <xf numFmtId="0" fontId="37" fillId="7" borderId="0" applyNumberFormat="0" applyBorder="0" applyAlignment="0" applyProtection="0"/>
    <xf numFmtId="0" fontId="41" fillId="9" borderId="0" applyNumberFormat="0" applyBorder="0" applyAlignment="0" applyProtection="0"/>
    <xf numFmtId="0" fontId="24" fillId="3" borderId="0"/>
    <xf numFmtId="0" fontId="24" fillId="3" borderId="0"/>
    <xf numFmtId="0" fontId="24" fillId="3" borderId="0"/>
    <xf numFmtId="0" fontId="24" fillId="3" borderId="0"/>
    <xf numFmtId="0" fontId="24" fillId="3" borderId="0"/>
    <xf numFmtId="0" fontId="24" fillId="3" borderId="0"/>
    <xf numFmtId="0" fontId="24" fillId="3" borderId="0"/>
    <xf numFmtId="0" fontId="24" fillId="3" borderId="0"/>
    <xf numFmtId="0" fontId="24" fillId="3" borderId="0"/>
    <xf numFmtId="0" fontId="24" fillId="3" borderId="0"/>
    <xf numFmtId="0" fontId="24" fillId="3" borderId="0"/>
    <xf numFmtId="0" fontId="50" fillId="3" borderId="0"/>
    <xf numFmtId="43" fontId="50" fillId="3" borderId="0" applyFont="0" applyFill="0" applyBorder="0" applyAlignment="0" applyProtection="0"/>
    <xf numFmtId="44" fontId="50" fillId="3" borderId="0" applyFont="0" applyFill="0" applyBorder="0" applyAlignment="0" applyProtection="0"/>
    <xf numFmtId="169" fontId="51" fillId="3" borderId="0"/>
  </cellStyleXfs>
  <cellXfs count="253">
    <xf numFmtId="0" fontId="0" fillId="0" borderId="0" xfId="0"/>
    <xf numFmtId="0" fontId="22" fillId="2" borderId="2" xfId="0" applyFont="1" applyFill="1" applyBorder="1" applyAlignment="1">
      <alignment horizontal="center" vertical="center" wrapText="1"/>
    </xf>
    <xf numFmtId="0" fontId="21" fillId="2" borderId="10" xfId="0" applyFont="1" applyFill="1" applyBorder="1" applyAlignment="1">
      <alignment horizontal="center" vertical="center" wrapText="1"/>
    </xf>
    <xf numFmtId="10" fontId="23" fillId="3" borderId="0" xfId="1" applyNumberFormat="1" applyFont="1" applyFill="1" applyBorder="1" applyAlignment="1">
      <alignment horizontal="right"/>
    </xf>
    <xf numFmtId="0" fontId="22"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7" fillId="0" borderId="0" xfId="4"/>
    <xf numFmtId="164" fontId="23" fillId="3" borderId="0" xfId="0" applyNumberFormat="1" applyFont="1" applyFill="1" applyAlignment="1">
      <alignment horizontal="right"/>
    </xf>
    <xf numFmtId="0" fontId="0" fillId="0" borderId="0" xfId="0" applyAlignment="1">
      <alignment horizontal="center"/>
    </xf>
    <xf numFmtId="0" fontId="28" fillId="0" borderId="0" xfId="0" applyFont="1"/>
    <xf numFmtId="0" fontId="28" fillId="0" borderId="0" xfId="0" applyFont="1" applyAlignment="1">
      <alignment horizontal="center"/>
    </xf>
    <xf numFmtId="0" fontId="29" fillId="0" borderId="0" xfId="0" applyFont="1"/>
    <xf numFmtId="0" fontId="0" fillId="0" borderId="0" xfId="0" applyAlignment="1">
      <alignment horizontal="center" vertical="center"/>
    </xf>
    <xf numFmtId="0" fontId="29" fillId="0" borderId="12" xfId="0" applyFont="1" applyBorder="1" applyAlignment="1">
      <alignment horizontal="center" vertical="center" wrapText="1"/>
    </xf>
    <xf numFmtId="0" fontId="0" fillId="0" borderId="13" xfId="0" applyBorder="1"/>
    <xf numFmtId="0" fontId="30" fillId="0" borderId="0" xfId="0" applyFont="1"/>
    <xf numFmtId="0" fontId="0" fillId="3" borderId="0" xfId="0" applyFill="1"/>
    <xf numFmtId="0" fontId="31" fillId="0" borderId="0" xfId="0" applyFont="1"/>
    <xf numFmtId="164" fontId="23" fillId="3" borderId="0" xfId="0" applyNumberFormat="1" applyFont="1" applyFill="1" applyAlignment="1">
      <alignment horizontal="center"/>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4" fillId="3" borderId="0" xfId="7"/>
    <xf numFmtId="0" fontId="21" fillId="2" borderId="2" xfId="7" applyFont="1" applyFill="1" applyBorder="1" applyAlignment="1">
      <alignment horizontal="center" vertical="center" wrapText="1"/>
    </xf>
    <xf numFmtId="164" fontId="23" fillId="3" borderId="0" xfId="7" applyNumberFormat="1" applyFont="1" applyAlignment="1">
      <alignment horizontal="right"/>
    </xf>
    <xf numFmtId="0" fontId="24" fillId="3" borderId="0" xfId="9"/>
    <xf numFmtId="0" fontId="21" fillId="2" borderId="2" xfId="9" applyFont="1" applyFill="1" applyBorder="1" applyAlignment="1">
      <alignment horizontal="center" vertical="center" wrapText="1"/>
    </xf>
    <xf numFmtId="0" fontId="0" fillId="0" borderId="17" xfId="0" applyBorder="1"/>
    <xf numFmtId="0" fontId="24" fillId="3" borderId="0" xfId="6"/>
    <xf numFmtId="0" fontId="21" fillId="2" borderId="2" xfId="6" applyFont="1" applyFill="1" applyBorder="1" applyAlignment="1">
      <alignment horizontal="center" vertical="center" wrapText="1"/>
    </xf>
    <xf numFmtId="0" fontId="29" fillId="0" borderId="16" xfId="0" applyFont="1" applyBorder="1" applyAlignment="1">
      <alignment horizontal="left" indent="2"/>
    </xf>
    <xf numFmtId="0" fontId="28" fillId="0" borderId="16" xfId="0" applyFont="1" applyBorder="1" applyAlignment="1">
      <alignment horizontal="left" indent="2"/>
    </xf>
    <xf numFmtId="0" fontId="29" fillId="0" borderId="18" xfId="0" applyFont="1" applyBorder="1" applyAlignment="1">
      <alignment horizontal="left" indent="2"/>
    </xf>
    <xf numFmtId="0" fontId="0" fillId="0" borderId="12" xfId="0" applyBorder="1"/>
    <xf numFmtId="0" fontId="0" fillId="0" borderId="19" xfId="0" applyBorder="1"/>
    <xf numFmtId="0" fontId="0" fillId="4" borderId="14" xfId="0" applyFill="1" applyBorder="1"/>
    <xf numFmtId="0" fontId="0" fillId="4" borderId="15" xfId="0" applyFill="1" applyBorder="1"/>
    <xf numFmtId="9" fontId="0" fillId="4" borderId="20" xfId="0" applyNumberFormat="1" applyFill="1" applyBorder="1" applyAlignment="1" applyProtection="1">
      <alignment horizontal="center"/>
      <protection locked="0"/>
    </xf>
    <xf numFmtId="9" fontId="0" fillId="4" borderId="14" xfId="0" applyNumberFormat="1" applyFill="1" applyBorder="1" applyAlignment="1" applyProtection="1">
      <alignment horizontal="center"/>
      <protection locked="0"/>
    </xf>
    <xf numFmtId="9" fontId="0" fillId="4" borderId="15" xfId="0" applyNumberFormat="1" applyFill="1" applyBorder="1" applyAlignment="1" applyProtection="1">
      <alignment horizontal="center"/>
      <protection locked="0"/>
    </xf>
    <xf numFmtId="0" fontId="19" fillId="0" borderId="22" xfId="0" applyFont="1" applyBorder="1"/>
    <xf numFmtId="0" fontId="19" fillId="0" borderId="23" xfId="0" applyFont="1" applyBorder="1"/>
    <xf numFmtId="0" fontId="32" fillId="6" borderId="0" xfId="0" applyFont="1" applyFill="1"/>
    <xf numFmtId="0" fontId="29" fillId="0" borderId="0" xfId="0" applyFont="1" applyAlignment="1">
      <alignment wrapText="1"/>
    </xf>
    <xf numFmtId="10" fontId="40" fillId="8" borderId="5" xfId="1" applyNumberFormat="1" applyFont="1" applyFill="1" applyBorder="1" applyAlignment="1">
      <alignment horizontal="center" vertical="center"/>
    </xf>
    <xf numFmtId="0" fontId="0" fillId="3" borderId="0" xfId="7" applyFont="1"/>
    <xf numFmtId="0" fontId="0" fillId="3" borderId="0" xfId="9" applyFont="1"/>
    <xf numFmtId="0" fontId="0" fillId="0" borderId="0" xfId="0" applyAlignment="1">
      <alignment horizontal="center" vertical="center" wrapText="1"/>
    </xf>
    <xf numFmtId="0" fontId="43" fillId="0" borderId="23" xfId="0" applyFont="1" applyBorder="1"/>
    <xf numFmtId="0" fontId="43" fillId="0" borderId="22" xfId="0" applyFont="1" applyBorder="1"/>
    <xf numFmtId="164" fontId="23" fillId="0" borderId="0" xfId="0" applyNumberFormat="1" applyFont="1" applyAlignment="1">
      <alignment horizontal="center"/>
    </xf>
    <xf numFmtId="164" fontId="42" fillId="0" borderId="0" xfId="19" applyNumberFormat="1" applyFont="1" applyFill="1" applyAlignment="1">
      <alignment horizontal="center"/>
    </xf>
    <xf numFmtId="164" fontId="42" fillId="3" borderId="0" xfId="21" applyNumberFormat="1" applyFont="1" applyAlignment="1">
      <alignment horizontal="center"/>
    </xf>
    <xf numFmtId="168" fontId="0" fillId="0" borderId="0" xfId="0" applyNumberFormat="1"/>
    <xf numFmtId="0" fontId="24" fillId="3" borderId="0" xfId="22"/>
    <xf numFmtId="164" fontId="42" fillId="0" borderId="0" xfId="21" applyNumberFormat="1" applyFont="1" applyFill="1" applyAlignment="1">
      <alignment horizontal="center"/>
    </xf>
    <xf numFmtId="0" fontId="34" fillId="0" borderId="0" xfId="0" applyFont="1"/>
    <xf numFmtId="0" fontId="0" fillId="3" borderId="0" xfId="22" applyFont="1"/>
    <xf numFmtId="168" fontId="0" fillId="0" borderId="0" xfId="0" applyNumberFormat="1" applyAlignment="1">
      <alignment horizontal="center" vertical="center" wrapText="1"/>
    </xf>
    <xf numFmtId="0" fontId="20" fillId="0" borderId="0" xfId="10" applyFill="1"/>
    <xf numFmtId="0" fontId="28" fillId="0" borderId="0" xfId="10" applyFont="1" applyFill="1"/>
    <xf numFmtId="2" fontId="28" fillId="0" borderId="0" xfId="10" applyNumberFormat="1" applyFont="1" applyFill="1"/>
    <xf numFmtId="0" fontId="18" fillId="0" borderId="0" xfId="10" applyFont="1" applyFill="1"/>
    <xf numFmtId="2" fontId="23" fillId="0" borderId="0" xfId="0" applyNumberFormat="1" applyFont="1" applyAlignment="1">
      <alignment horizontal="right" wrapText="1"/>
    </xf>
    <xf numFmtId="0" fontId="39" fillId="0" borderId="0" xfId="12" applyFont="1" applyFill="1" applyBorder="1"/>
    <xf numFmtId="0" fontId="39" fillId="0" borderId="0" xfId="10" applyFont="1" applyFill="1"/>
    <xf numFmtId="2" fontId="17" fillId="0" borderId="0" xfId="10" applyNumberFormat="1" applyFont="1" applyFill="1"/>
    <xf numFmtId="0" fontId="0" fillId="4" borderId="5" xfId="0" applyFill="1" applyBorder="1" applyAlignment="1" applyProtection="1">
      <alignment horizontal="left" indent="1"/>
      <protection locked="0"/>
    </xf>
    <xf numFmtId="0" fontId="24" fillId="3" borderId="0" xfId="8"/>
    <xf numFmtId="164" fontId="23" fillId="0" borderId="0" xfId="21" applyNumberFormat="1" applyFont="1" applyFill="1" applyAlignment="1">
      <alignment horizontal="center"/>
    </xf>
    <xf numFmtId="0" fontId="27" fillId="3" borderId="0" xfId="4" applyFill="1"/>
    <xf numFmtId="167" fontId="20" fillId="0" borderId="0" xfId="1" applyNumberFormat="1" applyFont="1" applyFill="1" applyBorder="1"/>
    <xf numFmtId="0" fontId="0" fillId="0" borderId="0" xfId="22" applyFont="1" applyFill="1"/>
    <xf numFmtId="0" fontId="21" fillId="2" borderId="2" xfId="0" applyFont="1" applyFill="1" applyBorder="1" applyAlignment="1">
      <alignment horizontal="center" vertical="center"/>
    </xf>
    <xf numFmtId="0" fontId="46" fillId="2" borderId="5" xfId="6" applyFont="1" applyFill="1" applyBorder="1" applyAlignment="1">
      <alignment horizontal="center" vertical="center" wrapText="1"/>
    </xf>
    <xf numFmtId="168" fontId="24" fillId="3" borderId="0" xfId="6" applyNumberFormat="1"/>
    <xf numFmtId="167" fontId="24" fillId="10" borderId="0" xfId="1" applyNumberFormat="1" applyFill="1"/>
    <xf numFmtId="0" fontId="46" fillId="2" borderId="0" xfId="6" applyFont="1" applyFill="1" applyAlignment="1">
      <alignment horizontal="center" vertical="center" wrapText="1"/>
    </xf>
    <xf numFmtId="168" fontId="25" fillId="3" borderId="0" xfId="2" applyNumberFormat="1"/>
    <xf numFmtId="0" fontId="21" fillId="2" borderId="2" xfId="7" applyFont="1" applyFill="1" applyBorder="1" applyAlignment="1">
      <alignment horizontal="center" vertical="center"/>
    </xf>
    <xf numFmtId="0" fontId="0" fillId="0" borderId="0" xfId="0" applyAlignment="1">
      <alignment wrapText="1"/>
    </xf>
    <xf numFmtId="0" fontId="21" fillId="2" borderId="2" xfId="9" applyFont="1" applyFill="1" applyBorder="1" applyAlignment="1">
      <alignment horizontal="center" vertical="center"/>
    </xf>
    <xf numFmtId="0" fontId="41" fillId="0" borderId="0" xfId="13" applyFill="1" applyBorder="1" applyAlignment="1">
      <alignment horizontal="center" wrapText="1"/>
    </xf>
    <xf numFmtId="0" fontId="21" fillId="2" borderId="11" xfId="0" applyFont="1" applyFill="1" applyBorder="1" applyAlignment="1">
      <alignment horizontal="center" vertical="center" wrapText="1"/>
    </xf>
    <xf numFmtId="0" fontId="16" fillId="0" borderId="0" xfId="10" applyFont="1" applyFill="1"/>
    <xf numFmtId="0" fontId="21" fillId="2" borderId="1" xfId="9" applyFont="1" applyFill="1" applyBorder="1" applyAlignment="1">
      <alignment horizontal="center" vertical="center" wrapText="1"/>
    </xf>
    <xf numFmtId="0" fontId="46" fillId="2" borderId="15" xfId="6" applyFont="1" applyFill="1" applyBorder="1" applyAlignment="1">
      <alignment horizontal="center" vertical="center" wrapText="1"/>
    </xf>
    <xf numFmtId="2" fontId="47" fillId="0" borderId="28" xfId="10" applyNumberFormat="1" applyFont="1" applyFill="1" applyBorder="1" applyAlignment="1">
      <alignment horizontal="center"/>
    </xf>
    <xf numFmtId="2" fontId="0" fillId="0" borderId="0" xfId="0" applyNumberFormat="1"/>
    <xf numFmtId="164" fontId="23" fillId="3" borderId="0" xfId="19" applyNumberFormat="1" applyFont="1" applyAlignment="1">
      <alignment horizontal="center"/>
    </xf>
    <xf numFmtId="0" fontId="21" fillId="2" borderId="5" xfId="6" applyFont="1" applyFill="1" applyBorder="1" applyAlignment="1">
      <alignment horizontal="center" vertical="center" wrapText="1"/>
    </xf>
    <xf numFmtId="0" fontId="22" fillId="2" borderId="5" xfId="0" applyFont="1" applyFill="1" applyBorder="1" applyAlignment="1">
      <alignment horizontal="center" vertical="center" wrapText="1"/>
    </xf>
    <xf numFmtId="0" fontId="21" fillId="2" borderId="10" xfId="9" applyFont="1" applyFill="1" applyBorder="1" applyAlignment="1">
      <alignment horizontal="center" vertical="center" wrapText="1"/>
    </xf>
    <xf numFmtId="0" fontId="48" fillId="0" borderId="0" xfId="0" applyFont="1"/>
    <xf numFmtId="2" fontId="47" fillId="0" borderId="28" xfId="10" applyNumberFormat="1" applyFont="1" applyFill="1" applyBorder="1"/>
    <xf numFmtId="0" fontId="15" fillId="0" borderId="22" xfId="0" applyFont="1" applyBorder="1"/>
    <xf numFmtId="0" fontId="29" fillId="11" borderId="31" xfId="0" applyFont="1" applyFill="1" applyBorder="1" applyAlignment="1">
      <alignment wrapText="1"/>
    </xf>
    <xf numFmtId="0" fontId="29" fillId="11" borderId="31" xfId="0" applyFont="1" applyFill="1" applyBorder="1" applyAlignment="1">
      <alignment horizontal="center"/>
    </xf>
    <xf numFmtId="167" fontId="0" fillId="11" borderId="0" xfId="1" applyNumberFormat="1" applyFont="1" applyFill="1" applyBorder="1"/>
    <xf numFmtId="10" fontId="0" fillId="11" borderId="0" xfId="1" applyNumberFormat="1" applyFont="1" applyFill="1" applyBorder="1" applyAlignment="1">
      <alignment vertical="center"/>
    </xf>
    <xf numFmtId="167" fontId="0" fillId="11" borderId="0" xfId="1" applyNumberFormat="1" applyFont="1" applyFill="1" applyBorder="1" applyProtection="1"/>
    <xf numFmtId="165" fontId="0" fillId="11" borderId="0" xfId="5" applyNumberFormat="1" applyFont="1" applyFill="1" applyBorder="1"/>
    <xf numFmtId="10" fontId="31" fillId="11" borderId="0" xfId="1" applyNumberFormat="1" applyFont="1" applyFill="1" applyBorder="1"/>
    <xf numFmtId="10" fontId="29" fillId="5" borderId="5" xfId="1" applyNumberFormat="1" applyFont="1" applyFill="1" applyBorder="1" applyAlignment="1">
      <alignment horizontal="center" vertical="center"/>
    </xf>
    <xf numFmtId="166" fontId="0" fillId="4" borderId="0" xfId="5" applyNumberFormat="1" applyFont="1" applyFill="1" applyBorder="1" applyAlignment="1" applyProtection="1">
      <alignment horizontal="center"/>
      <protection locked="0"/>
    </xf>
    <xf numFmtId="2" fontId="28" fillId="5" borderId="5" xfId="0" applyNumberFormat="1" applyFont="1" applyFill="1" applyBorder="1" applyAlignment="1">
      <alignment horizontal="center"/>
    </xf>
    <xf numFmtId="0" fontId="0" fillId="0" borderId="32" xfId="0" applyBorder="1"/>
    <xf numFmtId="0" fontId="0" fillId="0" borderId="33" xfId="0" applyBorder="1"/>
    <xf numFmtId="0" fontId="0" fillId="0" borderId="34" xfId="0" applyBorder="1"/>
    <xf numFmtId="0" fontId="0" fillId="0" borderId="35" xfId="0" applyBorder="1"/>
    <xf numFmtId="0" fontId="34" fillId="0" borderId="36" xfId="0" applyFont="1" applyBorder="1"/>
    <xf numFmtId="0" fontId="0" fillId="0" borderId="36" xfId="0" applyBorder="1"/>
    <xf numFmtId="0" fontId="0" fillId="0" borderId="35" xfId="0" applyBorder="1" applyAlignment="1">
      <alignment horizontal="center" vertical="center"/>
    </xf>
    <xf numFmtId="0" fontId="0" fillId="0" borderId="36" xfId="0" applyBorder="1" applyAlignment="1">
      <alignment horizontal="center" vertical="center"/>
    </xf>
    <xf numFmtId="10" fontId="0" fillId="0" borderId="0" xfId="1" applyNumberFormat="1" applyFont="1" applyBorder="1" applyAlignment="1">
      <alignment horizontal="center" vertical="center"/>
    </xf>
    <xf numFmtId="10" fontId="0" fillId="0" borderId="0" xfId="1" applyNumberFormat="1" applyFont="1" applyBorder="1" applyAlignment="1">
      <alignment horizontal="center"/>
    </xf>
    <xf numFmtId="0" fontId="40" fillId="8" borderId="0" xfId="0" applyFont="1" applyFill="1" applyAlignment="1">
      <alignment vertical="center" wrapText="1"/>
    </xf>
    <xf numFmtId="0" fontId="0" fillId="0" borderId="37" xfId="0" applyBorder="1"/>
    <xf numFmtId="0" fontId="0" fillId="0" borderId="31" xfId="0" applyBorder="1"/>
    <xf numFmtId="0" fontId="0" fillId="0" borderId="31" xfId="0" applyBorder="1" applyAlignment="1">
      <alignment horizontal="center" vertical="center"/>
    </xf>
    <xf numFmtId="0" fontId="0" fillId="0" borderId="38" xfId="0" applyBorder="1"/>
    <xf numFmtId="0" fontId="28" fillId="0" borderId="0" xfId="0" applyFont="1" applyAlignment="1">
      <alignment horizontal="right"/>
    </xf>
    <xf numFmtId="10" fontId="0" fillId="11" borderId="0" xfId="1" applyNumberFormat="1" applyFont="1" applyFill="1" applyBorder="1"/>
    <xf numFmtId="2" fontId="29" fillId="0" borderId="0" xfId="0" applyNumberFormat="1" applyFont="1"/>
    <xf numFmtId="2" fontId="29" fillId="3" borderId="0" xfId="8" applyNumberFormat="1" applyFont="1"/>
    <xf numFmtId="2" fontId="29" fillId="0" borderId="0" xfId="8" applyNumberFormat="1" applyFont="1" applyFill="1"/>
    <xf numFmtId="2" fontId="20" fillId="0" borderId="0" xfId="10" applyNumberFormat="1" applyFill="1"/>
    <xf numFmtId="2" fontId="24" fillId="3" borderId="0" xfId="8" applyNumberFormat="1"/>
    <xf numFmtId="2" fontId="24" fillId="0" borderId="0" xfId="8" applyNumberFormat="1" applyFill="1"/>
    <xf numFmtId="2" fontId="39" fillId="0" borderId="0" xfId="12" applyNumberFormat="1" applyFont="1" applyFill="1" applyBorder="1"/>
    <xf numFmtId="0" fontId="41" fillId="0" borderId="0" xfId="13" applyFill="1" applyBorder="1" applyAlignment="1">
      <alignment wrapText="1"/>
    </xf>
    <xf numFmtId="0" fontId="39" fillId="0" borderId="39" xfId="0" applyFont="1" applyBorder="1"/>
    <xf numFmtId="0" fontId="39" fillId="0" borderId="42" xfId="0" applyFont="1" applyBorder="1"/>
    <xf numFmtId="0" fontId="39" fillId="0" borderId="40" xfId="0" applyFont="1" applyBorder="1"/>
    <xf numFmtId="0" fontId="39" fillId="0" borderId="41" xfId="0" applyFont="1" applyBorder="1"/>
    <xf numFmtId="0" fontId="39" fillId="0" borderId="43" xfId="0" applyFont="1" applyBorder="1"/>
    <xf numFmtId="0" fontId="39" fillId="0" borderId="0" xfId="0" applyFont="1"/>
    <xf numFmtId="0" fontId="0" fillId="0" borderId="39" xfId="0" applyBorder="1"/>
    <xf numFmtId="10" fontId="39" fillId="0" borderId="0" xfId="1" applyNumberFormat="1" applyFont="1" applyFill="1" applyAlignment="1">
      <alignment horizontal="center"/>
    </xf>
    <xf numFmtId="10" fontId="39" fillId="0" borderId="0" xfId="0" applyNumberFormat="1" applyFont="1" applyAlignment="1">
      <alignment horizontal="center"/>
    </xf>
    <xf numFmtId="0" fontId="24" fillId="3" borderId="0" xfId="9" applyAlignment="1">
      <alignment horizontal="center"/>
    </xf>
    <xf numFmtId="170" fontId="29" fillId="0" borderId="0" xfId="0" applyNumberFormat="1" applyFont="1" applyAlignment="1">
      <alignment horizontal="center"/>
    </xf>
    <xf numFmtId="170" fontId="0" fillId="0" borderId="0" xfId="0" applyNumberFormat="1" applyAlignment="1">
      <alignment horizontal="center"/>
    </xf>
    <xf numFmtId="2" fontId="52" fillId="0" borderId="28" xfId="10" applyNumberFormat="1" applyFont="1" applyFill="1" applyBorder="1"/>
    <xf numFmtId="0" fontId="53" fillId="3" borderId="0" xfId="25" applyFont="1"/>
    <xf numFmtId="0" fontId="14" fillId="0" borderId="22" xfId="0" applyFont="1" applyBorder="1"/>
    <xf numFmtId="0" fontId="32" fillId="6" borderId="41" xfId="0" applyFont="1" applyFill="1" applyBorder="1"/>
    <xf numFmtId="0" fontId="13" fillId="12" borderId="39" xfId="0" applyFont="1" applyFill="1" applyBorder="1"/>
    <xf numFmtId="0" fontId="13" fillId="0" borderId="39" xfId="0" applyFont="1" applyBorder="1"/>
    <xf numFmtId="0" fontId="21" fillId="2" borderId="0" xfId="6" applyFont="1" applyFill="1" applyAlignment="1">
      <alignment horizontal="center" vertical="center"/>
    </xf>
    <xf numFmtId="0" fontId="24" fillId="3" borderId="0" xfId="6" applyAlignment="1">
      <alignment horizontal="center"/>
    </xf>
    <xf numFmtId="164" fontId="44" fillId="3" borderId="0" xfId="22" applyNumberFormat="1" applyFont="1" applyAlignment="1">
      <alignment horizontal="center"/>
    </xf>
    <xf numFmtId="164" fontId="23" fillId="3" borderId="0" xfId="22" applyNumberFormat="1" applyFont="1" applyAlignment="1">
      <alignment horizontal="center"/>
    </xf>
    <xf numFmtId="0" fontId="0" fillId="3" borderId="0" xfId="0" applyFill="1" applyAlignment="1">
      <alignment horizontal="center"/>
    </xf>
    <xf numFmtId="167" fontId="0" fillId="0" borderId="0" xfId="1" applyNumberFormat="1" applyFont="1" applyAlignment="1">
      <alignment horizontal="center"/>
    </xf>
    <xf numFmtId="167" fontId="0" fillId="0" borderId="14" xfId="1" applyNumberFormat="1" applyFont="1" applyFill="1" applyBorder="1" applyAlignment="1">
      <alignment horizontal="center"/>
    </xf>
    <xf numFmtId="167" fontId="0" fillId="0" borderId="0" xfId="1" applyNumberFormat="1" applyFont="1" applyFill="1" applyAlignment="1">
      <alignment horizontal="center"/>
    </xf>
    <xf numFmtId="167" fontId="20" fillId="0" borderId="0" xfId="1" applyNumberFormat="1" applyFont="1" applyFill="1" applyBorder="1" applyAlignment="1">
      <alignment horizontal="center"/>
    </xf>
    <xf numFmtId="0" fontId="12" fillId="0" borderId="0" xfId="10" applyFont="1" applyFill="1"/>
    <xf numFmtId="0" fontId="27" fillId="2" borderId="6" xfId="4" applyFill="1" applyBorder="1" applyAlignment="1">
      <alignment horizontal="center" vertical="center" wrapText="1"/>
    </xf>
    <xf numFmtId="17" fontId="29" fillId="0" borderId="0" xfId="0" applyNumberFormat="1" applyFont="1"/>
    <xf numFmtId="10" fontId="24" fillId="10" borderId="0" xfId="1" applyNumberFormat="1" applyFill="1"/>
    <xf numFmtId="10" fontId="23" fillId="3" borderId="0" xfId="1" applyNumberFormat="1" applyFont="1" applyFill="1" applyBorder="1" applyAlignment="1">
      <alignment horizontal="center"/>
    </xf>
    <xf numFmtId="10" fontId="23" fillId="0" borderId="0" xfId="1" applyNumberFormat="1" applyFont="1" applyFill="1" applyBorder="1" applyAlignment="1">
      <alignment horizontal="center"/>
    </xf>
    <xf numFmtId="10" fontId="29" fillId="10" borderId="0" xfId="1" applyNumberFormat="1" applyFont="1" applyFill="1" applyAlignment="1">
      <alignment horizontal="center"/>
    </xf>
    <xf numFmtId="10" fontId="20" fillId="0" borderId="0" xfId="1" applyNumberFormat="1" applyFont="1" applyFill="1" applyBorder="1" applyAlignment="1">
      <alignment horizontal="center"/>
    </xf>
    <xf numFmtId="10" fontId="0" fillId="0" borderId="0" xfId="1" applyNumberFormat="1" applyFont="1"/>
    <xf numFmtId="0" fontId="34" fillId="0" borderId="35" xfId="0" applyFont="1" applyBorder="1"/>
    <xf numFmtId="0" fontId="0" fillId="11" borderId="0" xfId="0" applyFill="1" applyAlignment="1">
      <alignment horizontal="center" vertical="center"/>
    </xf>
    <xf numFmtId="0" fontId="0" fillId="11" borderId="0" xfId="0" applyFill="1"/>
    <xf numFmtId="0" fontId="0" fillId="11" borderId="0" xfId="0" applyFill="1" applyAlignment="1">
      <alignment vertical="center"/>
    </xf>
    <xf numFmtId="165" fontId="29" fillId="11" borderId="0" xfId="0" applyNumberFormat="1" applyFont="1" applyFill="1"/>
    <xf numFmtId="0" fontId="31" fillId="11" borderId="0" xfId="0" applyFont="1" applyFill="1"/>
    <xf numFmtId="0" fontId="21" fillId="2" borderId="44" xfId="9" applyFont="1" applyFill="1" applyBorder="1" applyAlignment="1">
      <alignment horizontal="center" vertical="center" wrapText="1"/>
    </xf>
    <xf numFmtId="0" fontId="20" fillId="13" borderId="0" xfId="10" applyFill="1"/>
    <xf numFmtId="0" fontId="11" fillId="13" borderId="0" xfId="10" applyFont="1" applyFill="1" applyAlignment="1">
      <alignment vertical="center"/>
    </xf>
    <xf numFmtId="0" fontId="0" fillId="13" borderId="0" xfId="0" applyFill="1"/>
    <xf numFmtId="167" fontId="24" fillId="14" borderId="0" xfId="1" applyNumberFormat="1" applyFill="1"/>
    <xf numFmtId="170" fontId="29" fillId="3" borderId="0" xfId="0" applyNumberFormat="1" applyFont="1" applyFill="1" applyAlignment="1">
      <alignment horizontal="center"/>
    </xf>
    <xf numFmtId="170" fontId="0" fillId="3" borderId="0" xfId="0" applyNumberFormat="1" applyFill="1" applyAlignment="1">
      <alignment horizontal="center"/>
    </xf>
    <xf numFmtId="167" fontId="0" fillId="0" borderId="0" xfId="1" applyNumberFormat="1" applyFont="1"/>
    <xf numFmtId="0" fontId="21" fillId="2" borderId="5" xfId="9" applyFont="1" applyFill="1" applyBorder="1" applyAlignment="1">
      <alignment horizontal="center" vertical="center" wrapText="1"/>
    </xf>
    <xf numFmtId="0" fontId="39" fillId="3" borderId="39" xfId="0" applyFont="1" applyFill="1" applyBorder="1"/>
    <xf numFmtId="0" fontId="0" fillId="3" borderId="0" xfId="6" applyFont="1"/>
    <xf numFmtId="9" fontId="0" fillId="0" borderId="0" xfId="0" applyNumberFormat="1"/>
    <xf numFmtId="0" fontId="21" fillId="2" borderId="46" xfId="9" applyFont="1" applyFill="1" applyBorder="1" applyAlignment="1">
      <alignment horizontal="center" vertical="center" wrapText="1"/>
    </xf>
    <xf numFmtId="0" fontId="21" fillId="2" borderId="11" xfId="9" applyFont="1" applyFill="1" applyBorder="1" applyAlignment="1">
      <alignment horizontal="center" vertical="center" wrapText="1"/>
    </xf>
    <xf numFmtId="0" fontId="21" fillId="2" borderId="45" xfId="9" applyFont="1" applyFill="1" applyBorder="1" applyAlignment="1">
      <alignment horizontal="center" vertical="center" wrapText="1"/>
    </xf>
    <xf numFmtId="0" fontId="20" fillId="0" borderId="0" xfId="10" applyFill="1" applyAlignment="1">
      <alignment horizontal="center" vertical="center"/>
    </xf>
    <xf numFmtId="0" fontId="10" fillId="0" borderId="0" xfId="10" applyFont="1" applyFill="1" applyAlignment="1">
      <alignment horizontal="center"/>
    </xf>
    <xf numFmtId="0" fontId="21" fillId="2" borderId="47" xfId="9" applyFont="1" applyFill="1" applyBorder="1" applyAlignment="1">
      <alignment horizontal="center" vertical="center" wrapText="1"/>
    </xf>
    <xf numFmtId="0" fontId="10" fillId="0" borderId="0" xfId="10" applyFont="1" applyFill="1"/>
    <xf numFmtId="10" fontId="23" fillId="0" borderId="16" xfId="1" applyNumberFormat="1" applyFont="1" applyFill="1" applyBorder="1" applyAlignment="1">
      <alignment horizontal="center"/>
    </xf>
    <xf numFmtId="0" fontId="46" fillId="2" borderId="12" xfId="6" applyFont="1" applyFill="1" applyBorder="1" applyAlignment="1">
      <alignment horizontal="center" vertical="center" wrapText="1"/>
    </xf>
    <xf numFmtId="0" fontId="9" fillId="0" borderId="0" xfId="10" applyFont="1" applyFill="1" applyAlignment="1">
      <alignment horizontal="center"/>
    </xf>
    <xf numFmtId="0" fontId="20" fillId="0" borderId="0" xfId="10" applyFill="1" applyAlignment="1">
      <alignment horizontal="center"/>
    </xf>
    <xf numFmtId="0" fontId="8" fillId="0" borderId="0" xfId="10" applyFont="1" applyFill="1" applyAlignment="1">
      <alignment horizontal="center"/>
    </xf>
    <xf numFmtId="9" fontId="0" fillId="0" borderId="0" xfId="1" applyFont="1"/>
    <xf numFmtId="0" fontId="7" fillId="0" borderId="0" xfId="10" applyFont="1" applyFill="1" applyAlignment="1">
      <alignment horizontal="center"/>
    </xf>
    <xf numFmtId="0" fontId="24" fillId="0" borderId="0" xfId="6" applyFill="1"/>
    <xf numFmtId="168" fontId="25" fillId="0" borderId="0" xfId="2" applyNumberFormat="1" applyFill="1"/>
    <xf numFmtId="0" fontId="6" fillId="0" borderId="0" xfId="10" applyFont="1" applyFill="1" applyAlignment="1">
      <alignment horizontal="center"/>
    </xf>
    <xf numFmtId="2" fontId="16" fillId="0" borderId="0" xfId="10" applyNumberFormat="1" applyFont="1" applyFill="1"/>
    <xf numFmtId="164" fontId="23" fillId="0" borderId="0" xfId="22" applyNumberFormat="1" applyFont="1" applyFill="1" applyAlignment="1">
      <alignment horizontal="center"/>
    </xf>
    <xf numFmtId="164" fontId="23" fillId="0" borderId="0" xfId="19" applyNumberFormat="1" applyFont="1" applyFill="1" applyAlignment="1">
      <alignment horizontal="center"/>
    </xf>
    <xf numFmtId="10" fontId="0" fillId="0" borderId="14" xfId="1" applyNumberFormat="1" applyFont="1" applyFill="1" applyBorder="1" applyAlignment="1">
      <alignment horizontal="center"/>
    </xf>
    <xf numFmtId="171" fontId="23" fillId="0" borderId="0" xfId="1" applyNumberFormat="1" applyFont="1" applyFill="1" applyBorder="1" applyAlignment="1">
      <alignment horizontal="center"/>
    </xf>
    <xf numFmtId="10" fontId="0" fillId="0" borderId="0" xfId="1" applyNumberFormat="1" applyFont="1" applyFill="1" applyAlignment="1">
      <alignment horizontal="center"/>
    </xf>
    <xf numFmtId="0" fontId="5" fillId="0" borderId="0" xfId="10" applyFont="1" applyFill="1"/>
    <xf numFmtId="0" fontId="5" fillId="0" borderId="0" xfId="10" applyFont="1" applyFill="1" applyAlignment="1">
      <alignment horizontal="center"/>
    </xf>
    <xf numFmtId="0" fontId="4" fillId="0" borderId="0" xfId="10" applyFont="1" applyFill="1"/>
    <xf numFmtId="0" fontId="27" fillId="0" borderId="0" xfId="4" applyFill="1"/>
    <xf numFmtId="10" fontId="24" fillId="14" borderId="0" xfId="1" applyNumberFormat="1" applyFill="1"/>
    <xf numFmtId="0" fontId="2" fillId="0" borderId="0" xfId="10" applyFont="1" applyFill="1" applyAlignment="1">
      <alignment horizontal="center"/>
    </xf>
    <xf numFmtId="0" fontId="3" fillId="0" borderId="0" xfId="10" applyFont="1" applyFill="1"/>
    <xf numFmtId="0" fontId="56" fillId="0" borderId="0" xfId="0" applyFont="1"/>
    <xf numFmtId="10" fontId="0" fillId="0" borderId="0" xfId="1" applyNumberFormat="1" applyFont="1" applyFill="1" applyBorder="1" applyAlignment="1">
      <alignment horizontal="center" vertical="center"/>
    </xf>
    <xf numFmtId="10" fontId="0" fillId="0" borderId="0" xfId="1" applyNumberFormat="1" applyFont="1" applyFill="1" applyBorder="1" applyAlignment="1">
      <alignment horizontal="center"/>
    </xf>
    <xf numFmtId="0" fontId="29" fillId="11" borderId="31" xfId="0" applyFont="1" applyFill="1" applyBorder="1" applyAlignment="1">
      <alignment horizontal="center" vertical="center" wrapText="1"/>
    </xf>
    <xf numFmtId="0" fontId="29" fillId="11" borderId="31" xfId="0" applyFont="1" applyFill="1" applyBorder="1" applyAlignment="1">
      <alignment vertical="center"/>
    </xf>
    <xf numFmtId="0" fontId="31" fillId="11" borderId="0" xfId="0" applyFont="1" applyFill="1" applyAlignment="1">
      <alignment horizontal="center"/>
    </xf>
    <xf numFmtId="0" fontId="34" fillId="0" borderId="12" xfId="0" applyFont="1" applyBorder="1" applyAlignment="1">
      <alignment horizontal="center"/>
    </xf>
    <xf numFmtId="0" fontId="38" fillId="0" borderId="13" xfId="0" applyFont="1" applyBorder="1" applyAlignment="1">
      <alignment horizontal="center" vertical="center" wrapText="1"/>
    </xf>
    <xf numFmtId="0" fontId="38" fillId="0" borderId="0" xfId="0" applyFont="1" applyAlignment="1">
      <alignment horizontal="center" vertical="center" wrapText="1"/>
    </xf>
    <xf numFmtId="0" fontId="36" fillId="0" borderId="12" xfId="0" applyFont="1" applyBorder="1" applyAlignment="1">
      <alignment horizontal="center" wrapText="1"/>
    </xf>
    <xf numFmtId="0" fontId="33" fillId="0" borderId="10"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1" xfId="0" applyFont="1" applyBorder="1" applyAlignment="1">
      <alignment horizontal="center" vertical="center" wrapText="1"/>
    </xf>
    <xf numFmtId="0" fontId="35" fillId="0" borderId="0" xfId="0" applyFont="1" applyAlignment="1">
      <alignment horizontal="center" vertical="top" wrapText="1"/>
    </xf>
    <xf numFmtId="0" fontId="21" fillId="2" borderId="24" xfId="6" applyFont="1" applyFill="1" applyBorder="1" applyAlignment="1">
      <alignment horizontal="center" vertical="center" wrapText="1"/>
    </xf>
    <xf numFmtId="0" fontId="21" fillId="2" borderId="0" xfId="6" applyFont="1" applyFill="1" applyAlignment="1">
      <alignment horizontal="center" vertical="center" wrapText="1"/>
    </xf>
    <xf numFmtId="0" fontId="27" fillId="2" borderId="6" xfId="4" applyFill="1" applyBorder="1" applyAlignment="1">
      <alignment horizontal="center" vertical="center" wrapText="1"/>
    </xf>
    <xf numFmtId="0" fontId="27" fillId="2" borderId="7" xfId="4" applyFill="1" applyBorder="1" applyAlignment="1">
      <alignment horizontal="center" vertical="center" wrapText="1"/>
    </xf>
    <xf numFmtId="0" fontId="22" fillId="2" borderId="24" xfId="0" applyFont="1" applyFill="1" applyBorder="1" applyAlignment="1">
      <alignment horizontal="center" vertical="center"/>
    </xf>
    <xf numFmtId="0" fontId="22" fillId="2" borderId="0" xfId="0" applyFont="1" applyFill="1" applyAlignment="1">
      <alignment horizontal="center" vertical="center"/>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46" fillId="2" borderId="10" xfId="6" applyFont="1" applyFill="1" applyBorder="1" applyAlignment="1">
      <alignment horizontal="center" vertical="center" wrapText="1"/>
    </xf>
    <xf numFmtId="0" fontId="46" fillId="2" borderId="21" xfId="6" applyFont="1" applyFill="1" applyBorder="1" applyAlignment="1">
      <alignment horizontal="center" vertical="center" wrapText="1"/>
    </xf>
    <xf numFmtId="0" fontId="46" fillId="2" borderId="11" xfId="6" applyFont="1" applyFill="1" applyBorder="1" applyAlignment="1">
      <alignment horizontal="center" vertical="center" wrapText="1"/>
    </xf>
    <xf numFmtId="0" fontId="21" fillId="2" borderId="24" xfId="6" applyFont="1" applyFill="1" applyBorder="1" applyAlignment="1">
      <alignment horizontal="center" vertical="center"/>
    </xf>
    <xf numFmtId="0" fontId="21" fillId="2" borderId="0" xfId="6" applyFont="1" applyFill="1" applyAlignment="1">
      <alignment horizontal="center" vertical="center"/>
    </xf>
    <xf numFmtId="0" fontId="46" fillId="2" borderId="25" xfId="6" applyFont="1" applyFill="1" applyBorder="1" applyAlignment="1">
      <alignment horizontal="center" vertical="center" wrapText="1"/>
    </xf>
    <xf numFmtId="0" fontId="46" fillId="2" borderId="26" xfId="6" applyFont="1" applyFill="1" applyBorder="1" applyAlignment="1">
      <alignment horizontal="center" vertical="center" wrapText="1"/>
    </xf>
    <xf numFmtId="0" fontId="46" fillId="2" borderId="27" xfId="6" applyFont="1" applyFill="1" applyBorder="1" applyAlignment="1">
      <alignment horizontal="center" vertical="center" wrapText="1"/>
    </xf>
    <xf numFmtId="0" fontId="0" fillId="0" borderId="0" xfId="0" applyAlignment="1">
      <alignment horizontal="center"/>
    </xf>
  </cellXfs>
  <cellStyles count="29">
    <cellStyle name="Bad" xfId="13" builtinId="27"/>
    <cellStyle name="Comma" xfId="5" builtinId="3"/>
    <cellStyle name="Comma 2" xfId="11" xr:uid="{00000000-0005-0000-0000-000002000000}"/>
    <cellStyle name="Comma 3" xfId="26" xr:uid="{00000000-0005-0000-0000-000003000000}"/>
    <cellStyle name="Currency 2" xfId="27" xr:uid="{00000000-0005-0000-0000-000004000000}"/>
    <cellStyle name="Hyperlink" xfId="4" builtinId="8"/>
    <cellStyle name="Neutral" xfId="12" builtinId="28"/>
    <cellStyle name="Normal" xfId="0" builtinId="0"/>
    <cellStyle name="Normal 10" xfId="15" xr:uid="{00000000-0005-0000-0000-000008000000}"/>
    <cellStyle name="Normal 11" xfId="16" xr:uid="{00000000-0005-0000-0000-000009000000}"/>
    <cellStyle name="Normal 12" xfId="17" xr:uid="{00000000-0005-0000-0000-00000A000000}"/>
    <cellStyle name="Normal 13" xfId="18" xr:uid="{00000000-0005-0000-0000-00000B000000}"/>
    <cellStyle name="Normal 14" xfId="19" xr:uid="{00000000-0005-0000-0000-00000C000000}"/>
    <cellStyle name="Normal 15" xfId="20" xr:uid="{00000000-0005-0000-0000-00000D000000}"/>
    <cellStyle name="Normal 16" xfId="21" xr:uid="{00000000-0005-0000-0000-00000E000000}"/>
    <cellStyle name="Normal 17" xfId="22" xr:uid="{00000000-0005-0000-0000-00000F000000}"/>
    <cellStyle name="Normal 18" xfId="23" xr:uid="{00000000-0005-0000-0000-000010000000}"/>
    <cellStyle name="Normal 19" xfId="24" xr:uid="{00000000-0005-0000-0000-000011000000}"/>
    <cellStyle name="Normal 2" xfId="2" xr:uid="{00000000-0005-0000-0000-000012000000}"/>
    <cellStyle name="Normal 2 2" xfId="28" xr:uid="{00000000-0005-0000-0000-000013000000}"/>
    <cellStyle name="Normal 20" xfId="25" xr:uid="{00000000-0005-0000-0000-000014000000}"/>
    <cellStyle name="Normal 3" xfId="3" xr:uid="{00000000-0005-0000-0000-000015000000}"/>
    <cellStyle name="Normal 4" xfId="6" xr:uid="{00000000-0005-0000-0000-000016000000}"/>
    <cellStyle name="Normal 5" xfId="7" xr:uid="{00000000-0005-0000-0000-000017000000}"/>
    <cellStyle name="Normal 6" xfId="8" xr:uid="{00000000-0005-0000-0000-000018000000}"/>
    <cellStyle name="Normal 7" xfId="9" xr:uid="{00000000-0005-0000-0000-000019000000}"/>
    <cellStyle name="Normal 8" xfId="10" xr:uid="{00000000-0005-0000-0000-00001A000000}"/>
    <cellStyle name="Normal 9" xfId="14" xr:uid="{00000000-0005-0000-0000-00001B000000}"/>
    <cellStyle name="Percent" xfId="1" builtinId="5"/>
  </cellStyles>
  <dxfs count="44">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right style="thin">
          <color theme="4"/>
        </right>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protection locked="1" hidden="0"/>
    </dxf>
    <dxf>
      <font>
        <b val="0"/>
        <i val="0"/>
        <strike val="0"/>
        <condense val="0"/>
        <extend val="0"/>
        <outline val="0"/>
        <shadow val="0"/>
        <u val="none"/>
        <vertAlign val="baseline"/>
        <sz val="11"/>
        <color theme="1"/>
        <name val="Calibri"/>
        <scheme val="minor"/>
      </font>
      <fill>
        <patternFill patternType="none">
          <fgColor rgb="FFC0C0C0"/>
          <bgColor indexed="65"/>
        </patternFill>
      </fill>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fill>
        <patternFill patternType="none">
          <fgColor rgb="FFC0C0C0"/>
          <bgColor indexed="65"/>
        </patternFill>
      </fill>
    </dxf>
    <dxf>
      <font>
        <b/>
        <i val="0"/>
        <strike val="0"/>
        <condense val="0"/>
        <extend val="0"/>
        <outline val="0"/>
        <shadow val="0"/>
        <u val="none"/>
        <vertAlign val="baseline"/>
        <sz val="11"/>
        <color theme="0"/>
        <name val="Calibri"/>
        <scheme val="minor"/>
      </font>
      <fill>
        <patternFill patternType="solid">
          <fgColor theme="4"/>
          <bgColor theme="4"/>
        </patternFill>
      </fill>
      <protection locked="1" hidden="0"/>
    </dxf>
    <dxf>
      <font>
        <b val="0"/>
        <i val="0"/>
        <strike val="0"/>
        <condense val="0"/>
        <extend val="0"/>
        <outline val="0"/>
        <shadow val="0"/>
        <u val="none"/>
        <vertAlign val="baseline"/>
        <sz val="11"/>
        <color theme="1"/>
        <name val="Calibri"/>
        <scheme val="minor"/>
      </font>
      <fill>
        <patternFill patternType="none">
          <fgColor rgb="FFC0C0C0"/>
          <bgColor indexed="65"/>
        </patternFill>
      </fill>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fill>
        <patternFill patternType="none">
          <fgColor rgb="FFC0C0C0"/>
          <bgColor indexed="65"/>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style="thin">
          <color theme="4"/>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numFmt numFmtId="14" formatCode="0.00%"/>
      <fill>
        <patternFill patternType="none">
          <bgColor auto="1"/>
        </patternFill>
      </fill>
      <alignment horizontal="center" vertical="bottom" textRotation="0" wrapText="0" indent="0" justifyLastLine="0" shrinkToFit="0" readingOrder="0"/>
    </dxf>
    <dxf>
      <font>
        <b val="0"/>
        <strike val="0"/>
        <outline val="0"/>
        <shadow val="0"/>
        <u val="none"/>
        <vertAlign val="baseline"/>
        <sz val="11"/>
        <color auto="1"/>
        <name val="Calibri"/>
        <scheme val="minor"/>
      </font>
      <fill>
        <patternFill patternType="none">
          <bgColor auto="1"/>
        </patternFill>
      </fill>
    </dxf>
    <dxf>
      <font>
        <b val="0"/>
        <i val="0"/>
        <strike val="0"/>
        <condense val="0"/>
        <extend val="0"/>
        <outline val="0"/>
        <shadow val="0"/>
        <u val="none"/>
        <vertAlign val="baseline"/>
        <sz val="11"/>
        <color auto="1"/>
        <name val="Calibri"/>
        <scheme val="minor"/>
      </font>
      <fill>
        <patternFill patternType="none">
          <bgColor auto="1"/>
        </patternFill>
      </fill>
      <border diagonalUp="0" diagonalDown="0" outline="0">
        <left style="thin">
          <color theme="4"/>
        </left>
        <right style="thin">
          <color theme="4"/>
        </right>
        <top style="thin">
          <color theme="4"/>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theme="4"/>
          <bgColor auto="1"/>
        </patternFill>
      </fill>
      <border diagonalUp="0" diagonalDown="0" outline="0">
        <left style="thin">
          <color theme="4"/>
        </left>
        <right style="thin">
          <color theme="4"/>
        </right>
        <top style="thin">
          <color theme="4" tint="0.39997558519241921"/>
        </top>
        <bottom style="thin">
          <color theme="4" tint="0.39997558519241921"/>
        </bottom>
      </border>
    </dxf>
    <dxf>
      <border outline="0">
        <bottom style="thin">
          <color theme="4" tint="0.39997558519241921"/>
        </bottom>
      </border>
    </dxf>
    <dxf>
      <font>
        <b val="0"/>
        <strike val="0"/>
        <outline val="0"/>
        <shadow val="0"/>
        <u val="none"/>
        <vertAlign val="baseline"/>
        <sz val="11"/>
        <color auto="1"/>
        <name val="Calibri"/>
        <scheme val="minor"/>
      </font>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b/>
        <i val="0"/>
        <color theme="9" tint="-0.24994659260841701"/>
      </font>
    </dxf>
    <dxf>
      <font>
        <b/>
        <i val="0"/>
        <color rgb="FFC00000"/>
      </font>
    </dxf>
    <dxf>
      <font>
        <color rgb="FF9C0006"/>
      </font>
      <fill>
        <patternFill>
          <bgColor rgb="FFFFC7CE"/>
        </patternFill>
      </fill>
    </dxf>
    <dxf>
      <font>
        <b/>
        <i val="0"/>
        <color theme="9" tint="-0.24994659260841701"/>
      </font>
    </dxf>
    <dxf>
      <font>
        <b/>
        <i val="0"/>
        <color rgb="FFC00000"/>
      </font>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805174121832644E-2"/>
          <c:y val="0.1024585635359116"/>
          <c:w val="0.94247331013688429"/>
          <c:h val="0.76998433897420282"/>
        </c:manualLayout>
      </c:layout>
      <c:lineChart>
        <c:grouping val="standard"/>
        <c:varyColors val="0"/>
        <c:ser>
          <c:idx val="0"/>
          <c:order val="0"/>
          <c:tx>
            <c:strRef>
              <c:f>'National Labor'!$E$15</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Labor'!$C$20:$C$102</c:f>
              <c:strCache>
                <c:ptCount val="83"/>
                <c:pt idx="0">
                  <c:v>2002 Qtr1</c:v>
                </c:pt>
                <c:pt idx="1">
                  <c:v>2002 Qtr2</c:v>
                </c:pt>
                <c:pt idx="2">
                  <c:v>2002 Qtr3</c:v>
                </c:pt>
                <c:pt idx="3">
                  <c:v>2002 Qtr4</c:v>
                </c:pt>
                <c:pt idx="4">
                  <c:v>2003 Qtr1</c:v>
                </c:pt>
                <c:pt idx="5">
                  <c:v>2003 Qtr2</c:v>
                </c:pt>
                <c:pt idx="6">
                  <c:v>2003 Qtr3</c:v>
                </c:pt>
                <c:pt idx="7">
                  <c:v>2003 Qtr4</c:v>
                </c:pt>
                <c:pt idx="8">
                  <c:v>2004 Qtr1</c:v>
                </c:pt>
                <c:pt idx="9">
                  <c:v>2004 Qtr2</c:v>
                </c:pt>
                <c:pt idx="10">
                  <c:v>2004 Qtr3</c:v>
                </c:pt>
                <c:pt idx="11">
                  <c:v>2004 Qtr4</c:v>
                </c:pt>
                <c:pt idx="12">
                  <c:v>2005 Qtr1</c:v>
                </c:pt>
                <c:pt idx="13">
                  <c:v>2005 Qtr2</c:v>
                </c:pt>
                <c:pt idx="14">
                  <c:v>2005 Qtr3</c:v>
                </c:pt>
                <c:pt idx="15">
                  <c:v>2005 Qtr4</c:v>
                </c:pt>
                <c:pt idx="16">
                  <c:v>2006 Qtr1</c:v>
                </c:pt>
                <c:pt idx="17">
                  <c:v>2006 Qtr2</c:v>
                </c:pt>
                <c:pt idx="18">
                  <c:v>2006 Qtr3</c:v>
                </c:pt>
                <c:pt idx="19">
                  <c:v>2006 Qtr4</c:v>
                </c:pt>
                <c:pt idx="20">
                  <c:v>2007 Qtr1</c:v>
                </c:pt>
                <c:pt idx="21">
                  <c:v>2007 Qtr2</c:v>
                </c:pt>
                <c:pt idx="22">
                  <c:v>2007 Qtr3</c:v>
                </c:pt>
                <c:pt idx="23">
                  <c:v>2007 Qtr4</c:v>
                </c:pt>
                <c:pt idx="24">
                  <c:v>2008 Qtr1</c:v>
                </c:pt>
                <c:pt idx="25">
                  <c:v>2008 Qtr2</c:v>
                </c:pt>
                <c:pt idx="26">
                  <c:v>2008 Qtr3</c:v>
                </c:pt>
                <c:pt idx="27">
                  <c:v>2008 Qtr4</c:v>
                </c:pt>
                <c:pt idx="28">
                  <c:v>2009 Qtr1</c:v>
                </c:pt>
                <c:pt idx="29">
                  <c:v>2009 Qtr2</c:v>
                </c:pt>
                <c:pt idx="30">
                  <c:v>2009 Qtr3</c:v>
                </c:pt>
                <c:pt idx="31">
                  <c:v>2009 Qtr4</c:v>
                </c:pt>
                <c:pt idx="32">
                  <c:v>2010 Qtr1</c:v>
                </c:pt>
                <c:pt idx="33">
                  <c:v>2010 Qtr2</c:v>
                </c:pt>
                <c:pt idx="34">
                  <c:v>2010 Qtr3</c:v>
                </c:pt>
                <c:pt idx="35">
                  <c:v>2010 Qtr4</c:v>
                </c:pt>
                <c:pt idx="36">
                  <c:v>2011 Qtr1</c:v>
                </c:pt>
                <c:pt idx="37">
                  <c:v>2011 Qtr2</c:v>
                </c:pt>
                <c:pt idx="38">
                  <c:v>2011 Qtr3</c:v>
                </c:pt>
                <c:pt idx="39">
                  <c:v>2011 Qtr4</c:v>
                </c:pt>
                <c:pt idx="40">
                  <c:v>2012 Qtr1</c:v>
                </c:pt>
                <c:pt idx="41">
                  <c:v>2012 Qtr2</c:v>
                </c:pt>
                <c:pt idx="42">
                  <c:v>2012 Qtr3</c:v>
                </c:pt>
                <c:pt idx="43">
                  <c:v>2012 Qtr4</c:v>
                </c:pt>
                <c:pt idx="44">
                  <c:v>2013 Qtr1</c:v>
                </c:pt>
                <c:pt idx="45">
                  <c:v>2013 Qtr2</c:v>
                </c:pt>
                <c:pt idx="46">
                  <c:v>2013 Qtr3</c:v>
                </c:pt>
                <c:pt idx="47">
                  <c:v>2013 Qtr4</c:v>
                </c:pt>
                <c:pt idx="48">
                  <c:v>2014 Qtr1</c:v>
                </c:pt>
                <c:pt idx="49">
                  <c:v>2014 Qtr2</c:v>
                </c:pt>
                <c:pt idx="50">
                  <c:v>2014 Qtr3</c:v>
                </c:pt>
                <c:pt idx="51">
                  <c:v>2014 Qtr4</c:v>
                </c:pt>
                <c:pt idx="52">
                  <c:v>2015 Qtr1</c:v>
                </c:pt>
                <c:pt idx="53">
                  <c:v>2015 Qtr2</c:v>
                </c:pt>
                <c:pt idx="54">
                  <c:v>2015 Qtr3</c:v>
                </c:pt>
                <c:pt idx="55">
                  <c:v>2015 Qtr4</c:v>
                </c:pt>
                <c:pt idx="56">
                  <c:v>2016 Qtr1</c:v>
                </c:pt>
                <c:pt idx="57">
                  <c:v>2016 Qtr2</c:v>
                </c:pt>
                <c:pt idx="58">
                  <c:v>2016 Qtr3</c:v>
                </c:pt>
                <c:pt idx="59">
                  <c:v>2016 Qtr4</c:v>
                </c:pt>
                <c:pt idx="60">
                  <c:v>2017 Qtr1</c:v>
                </c:pt>
                <c:pt idx="61">
                  <c:v>2017 Qtr2</c:v>
                </c:pt>
                <c:pt idx="62">
                  <c:v>2017 Qtr3</c:v>
                </c:pt>
                <c:pt idx="63">
                  <c:v>2017 Qtr4</c:v>
                </c:pt>
                <c:pt idx="64">
                  <c:v>2018 Qtr1</c:v>
                </c:pt>
                <c:pt idx="65">
                  <c:v>2018 Qtr2</c:v>
                </c:pt>
                <c:pt idx="66">
                  <c:v>2018 Qtr3</c:v>
                </c:pt>
                <c:pt idx="67">
                  <c:v>2018 Qtr4</c:v>
                </c:pt>
                <c:pt idx="68">
                  <c:v>2019 Qtr1</c:v>
                </c:pt>
                <c:pt idx="69">
                  <c:v>2019 Qtr2</c:v>
                </c:pt>
                <c:pt idx="70">
                  <c:v>2019 Qtr3</c:v>
                </c:pt>
                <c:pt idx="71">
                  <c:v>2019 Qtr4</c:v>
                </c:pt>
                <c:pt idx="72">
                  <c:v>2020 Qtr1</c:v>
                </c:pt>
                <c:pt idx="73">
                  <c:v>2020 Qtr2</c:v>
                </c:pt>
                <c:pt idx="74">
                  <c:v>2020 Qtr3</c:v>
                </c:pt>
                <c:pt idx="75">
                  <c:v>2020 Qtr4</c:v>
                </c:pt>
                <c:pt idx="76">
                  <c:v>2021 Qtr1</c:v>
                </c:pt>
                <c:pt idx="77">
                  <c:v>2021 Qtr2</c:v>
                </c:pt>
                <c:pt idx="78">
                  <c:v>2021 Qtr3</c:v>
                </c:pt>
                <c:pt idx="79">
                  <c:v>2021 Qtr4</c:v>
                </c:pt>
                <c:pt idx="80">
                  <c:v>2022 Qtr 1</c:v>
                </c:pt>
                <c:pt idx="81">
                  <c:v>2022 Qtr 2</c:v>
                </c:pt>
                <c:pt idx="82">
                  <c:v>2022 Qtr 3</c:v>
                </c:pt>
              </c:strCache>
            </c:strRef>
          </c:cat>
          <c:val>
            <c:numRef>
              <c:f>'National Labor'!$E$20:$E$102</c:f>
              <c:numCache>
                <c:formatCode>0.00%</c:formatCode>
                <c:ptCount val="83"/>
                <c:pt idx="0">
                  <c:v>4.4083526682134534E-2</c:v>
                </c:pt>
                <c:pt idx="1">
                  <c:v>4.8442906574394498E-2</c:v>
                </c:pt>
                <c:pt idx="2">
                  <c:v>4.9086757990867716E-2</c:v>
                </c:pt>
                <c:pt idx="3">
                  <c:v>3.4831460674157239E-2</c:v>
                </c:pt>
                <c:pt idx="4">
                  <c:v>3.6666666666666632E-2</c:v>
                </c:pt>
                <c:pt idx="5">
                  <c:v>3.1903190319031806E-2</c:v>
                </c:pt>
                <c:pt idx="6">
                  <c:v>2.720348204570185E-2</c:v>
                </c:pt>
                <c:pt idx="7">
                  <c:v>2.6058631921824168E-2</c:v>
                </c:pt>
                <c:pt idx="8">
                  <c:v>2.8938906752411606E-2</c:v>
                </c:pt>
                <c:pt idx="9">
                  <c:v>4.0511727078891231E-2</c:v>
                </c:pt>
                <c:pt idx="10">
                  <c:v>4.2372881355932202E-2</c:v>
                </c:pt>
                <c:pt idx="11">
                  <c:v>4.2328042328042326E-2</c:v>
                </c:pt>
                <c:pt idx="12">
                  <c:v>2.500000000000006E-2</c:v>
                </c:pt>
                <c:pt idx="13">
                  <c:v>1.0245901639344263E-2</c:v>
                </c:pt>
                <c:pt idx="14">
                  <c:v>1.3211382113821108E-2</c:v>
                </c:pt>
                <c:pt idx="15">
                  <c:v>1.5228426395939087E-2</c:v>
                </c:pt>
                <c:pt idx="16">
                  <c:v>2.032520325203252E-2</c:v>
                </c:pt>
                <c:pt idx="17">
                  <c:v>2.4340770791075109E-2</c:v>
                </c:pt>
                <c:pt idx="18">
                  <c:v>1.9057171514543544E-2</c:v>
                </c:pt>
                <c:pt idx="19">
                  <c:v>2.200000000000003E-2</c:v>
                </c:pt>
                <c:pt idx="20">
                  <c:v>2.3904382470119435E-2</c:v>
                </c:pt>
                <c:pt idx="21">
                  <c:v>2.9702970297029702E-2</c:v>
                </c:pt>
                <c:pt idx="22">
                  <c:v>2.854330708661423E-2</c:v>
                </c:pt>
                <c:pt idx="23">
                  <c:v>2.2504892367906038E-2</c:v>
                </c:pt>
                <c:pt idx="24">
                  <c:v>2.7237354085603085E-2</c:v>
                </c:pt>
                <c:pt idx="25">
                  <c:v>2.307692307692313E-2</c:v>
                </c:pt>
                <c:pt idx="26">
                  <c:v>2.2009569377990403E-2</c:v>
                </c:pt>
                <c:pt idx="27">
                  <c:v>2.2966507177033548E-2</c:v>
                </c:pt>
                <c:pt idx="28">
                  <c:v>1.7045454545454655E-2</c:v>
                </c:pt>
                <c:pt idx="29">
                  <c:v>1.4097744360902255E-2</c:v>
                </c:pt>
                <c:pt idx="30">
                  <c:v>1.4044943820224719E-2</c:v>
                </c:pt>
                <c:pt idx="31">
                  <c:v>1.2160898035547213E-2</c:v>
                </c:pt>
                <c:pt idx="32">
                  <c:v>1.4897579143389145E-2</c:v>
                </c:pt>
                <c:pt idx="33">
                  <c:v>1.9462465245597721E-2</c:v>
                </c:pt>
                <c:pt idx="34">
                  <c:v>2.4007386888273394E-2</c:v>
                </c:pt>
                <c:pt idx="35">
                  <c:v>2.8650646950092368E-2</c:v>
                </c:pt>
                <c:pt idx="36">
                  <c:v>3.2110091743119268E-2</c:v>
                </c:pt>
                <c:pt idx="37">
                  <c:v>2.8181818181818131E-2</c:v>
                </c:pt>
                <c:pt idx="38">
                  <c:v>2.4346257889990879E-2</c:v>
                </c:pt>
                <c:pt idx="39">
                  <c:v>2.066486972147347E-2</c:v>
                </c:pt>
                <c:pt idx="40">
                  <c:v>2.844444444444447E-2</c:v>
                </c:pt>
                <c:pt idx="41">
                  <c:v>2.9177718832891348E-2</c:v>
                </c:pt>
                <c:pt idx="42">
                  <c:v>3.5211267605633804E-2</c:v>
                </c:pt>
                <c:pt idx="43">
                  <c:v>3.9612676056338031E-2</c:v>
                </c:pt>
                <c:pt idx="44">
                  <c:v>3.2843560933448548E-2</c:v>
                </c:pt>
                <c:pt idx="45">
                  <c:v>2.8350515463917501E-2</c:v>
                </c:pt>
                <c:pt idx="46">
                  <c:v>2.4659863945578279E-2</c:v>
                </c:pt>
                <c:pt idx="47">
                  <c:v>2.2861981371718909E-2</c:v>
                </c:pt>
                <c:pt idx="48">
                  <c:v>1.9246861924686168E-2</c:v>
                </c:pt>
                <c:pt idx="49">
                  <c:v>2.589807852965743E-2</c:v>
                </c:pt>
                <c:pt idx="50">
                  <c:v>2.5726141078838128E-2</c:v>
                </c:pt>
                <c:pt idx="51">
                  <c:v>2.3178807947019844E-2</c:v>
                </c:pt>
                <c:pt idx="52">
                  <c:v>2.2988505747126416E-2</c:v>
                </c:pt>
                <c:pt idx="53">
                  <c:v>2.361563517915314E-2</c:v>
                </c:pt>
                <c:pt idx="54">
                  <c:v>2.2653721682847988E-2</c:v>
                </c:pt>
                <c:pt idx="55">
                  <c:v>2.1844660194174782E-2</c:v>
                </c:pt>
                <c:pt idx="56">
                  <c:v>2.9695024077046689E-2</c:v>
                </c:pt>
                <c:pt idx="57">
                  <c:v>2.7048528241845594E-2</c:v>
                </c:pt>
                <c:pt idx="58">
                  <c:v>2.7689873417721517E-2</c:v>
                </c:pt>
                <c:pt idx="59">
                  <c:v>3.4837688044338809E-2</c:v>
                </c:pt>
                <c:pt idx="60">
                  <c:v>2.8838659392049791E-2</c:v>
                </c:pt>
                <c:pt idx="61">
                  <c:v>2.8659953524399824E-2</c:v>
                </c:pt>
                <c:pt idx="62">
                  <c:v>3.3102386451116107E-2</c:v>
                </c:pt>
                <c:pt idx="63">
                  <c:v>2.9839326702371889E-2</c:v>
                </c:pt>
                <c:pt idx="64">
                  <c:v>3.6363636363636452E-2</c:v>
                </c:pt>
                <c:pt idx="65">
                  <c:v>3.5391566265060154E-2</c:v>
                </c:pt>
                <c:pt idx="66">
                  <c:v>3.8002980625931618E-2</c:v>
                </c:pt>
                <c:pt idx="67">
                  <c:v>3.4918276374442919E-2</c:v>
                </c:pt>
                <c:pt idx="68">
                  <c:v>3.4356725146198745E-2</c:v>
                </c:pt>
                <c:pt idx="69">
                  <c:v>3.4181818181818098E-2</c:v>
                </c:pt>
                <c:pt idx="70">
                  <c:v>3.2304379038047379E-2</c:v>
                </c:pt>
                <c:pt idx="71">
                  <c:v>3.9483129935391235E-2</c:v>
                </c:pt>
                <c:pt idx="72">
                  <c:v>3.5335689045936397E-2</c:v>
                </c:pt>
                <c:pt idx="73">
                  <c:v>3.6568213783403782E-2</c:v>
                </c:pt>
                <c:pt idx="74">
                  <c:v>3.0598052851182039E-2</c:v>
                </c:pt>
                <c:pt idx="75">
                  <c:v>3.3149171270718113E-2</c:v>
                </c:pt>
                <c:pt idx="76">
                  <c:v>2.7303754266211604E-2</c:v>
                </c:pt>
                <c:pt idx="77">
                  <c:v>2.5101763907733977E-2</c:v>
                </c:pt>
                <c:pt idx="78">
                  <c:v>3.2388663967611413E-2</c:v>
                </c:pt>
                <c:pt idx="79">
                  <c:v>3.4090909090909054E-2</c:v>
                </c:pt>
                <c:pt idx="80">
                  <c:v>3.853820598006652E-2</c:v>
                </c:pt>
                <c:pt idx="81">
                  <c:v>3.904698874917277E-2</c:v>
                </c:pt>
                <c:pt idx="82">
                  <c:v>3.5294117647058858E-2</c:v>
                </c:pt>
              </c:numCache>
            </c:numRef>
          </c:val>
          <c:smooth val="0"/>
          <c:extLst>
            <c:ext xmlns:c16="http://schemas.microsoft.com/office/drawing/2014/chart" uri="{C3380CC4-5D6E-409C-BE32-E72D297353CC}">
              <c16:uniqueId val="{00000000-DB8A-45AB-9431-C4AFC2D9D8C7}"/>
            </c:ext>
          </c:extLst>
        </c:ser>
        <c:dLbls>
          <c:showLegendKey val="0"/>
          <c:showVal val="0"/>
          <c:showCatName val="0"/>
          <c:showSerName val="0"/>
          <c:showPercent val="0"/>
          <c:showBubbleSize val="0"/>
        </c:dLbls>
        <c:smooth val="0"/>
        <c:axId val="1931550016"/>
        <c:axId val="277514832"/>
      </c:lineChart>
      <c:catAx>
        <c:axId val="193155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7514832"/>
        <c:crosses val="autoZero"/>
        <c:auto val="1"/>
        <c:lblAlgn val="ctr"/>
        <c:lblOffset val="100"/>
        <c:noMultiLvlLbl val="0"/>
      </c:catAx>
      <c:valAx>
        <c:axId val="27751483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1550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"Seasonal" Year over Year Changes</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'Regional Labor'!$D$111</c:f>
              <c:strCache>
                <c:ptCount val="1"/>
                <c:pt idx="0">
                  <c:v>United States (National)</c:v>
                </c:pt>
              </c:strCache>
            </c:strRef>
          </c:tx>
          <c:spPr>
            <a:ln w="50800" cap="rnd">
              <a:solidFill>
                <a:schemeClr val="accent1"/>
              </a:solidFill>
              <a:round/>
            </a:ln>
            <a:effectLst/>
          </c:spPr>
          <c:marker>
            <c:symbol val="none"/>
          </c:marker>
          <c:cat>
            <c:strRef>
              <c:f>'Regional Labor'!$C$112:$C$174</c:f>
              <c:strCache>
                <c:ptCount val="23"/>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strCache>
            </c:strRef>
          </c:cat>
          <c:val>
            <c:numRef>
              <c:f>'Regional Labor'!$D$112:$D$174</c:f>
              <c:numCache>
                <c:formatCode>0.0%</c:formatCode>
                <c:ptCount val="23"/>
                <c:pt idx="0">
                  <c:v>2.312599681020738E-2</c:v>
                </c:pt>
                <c:pt idx="1">
                  <c:v>2.3771790808240774E-2</c:v>
                </c:pt>
                <c:pt idx="2">
                  <c:v>2.5236593059936932E-2</c:v>
                </c:pt>
                <c:pt idx="3">
                  <c:v>2.5943396226415071E-2</c:v>
                </c:pt>
                <c:pt idx="4">
                  <c:v>2.8059236165237679E-2</c:v>
                </c:pt>
                <c:pt idx="5">
                  <c:v>2.863777089783295E-2</c:v>
                </c:pt>
                <c:pt idx="6">
                  <c:v>2.9230769230769317E-2</c:v>
                </c:pt>
                <c:pt idx="7">
                  <c:v>2.9885057471264413E-2</c:v>
                </c:pt>
                <c:pt idx="8">
                  <c:v>2.8051554207733045E-2</c:v>
                </c:pt>
                <c:pt idx="9">
                  <c:v>2.6335590669676449E-2</c:v>
                </c:pt>
                <c:pt idx="10">
                  <c:v>2.6905829596412512E-2</c:v>
                </c:pt>
                <c:pt idx="11">
                  <c:v>2.6785714285714243E-2</c:v>
                </c:pt>
                <c:pt idx="12">
                  <c:v>2.8023598820059083E-2</c:v>
                </c:pt>
                <c:pt idx="13">
                  <c:v>2.7126099706744785E-2</c:v>
                </c:pt>
                <c:pt idx="14">
                  <c:v>2.4017467248908173E-2</c:v>
                </c:pt>
                <c:pt idx="15">
                  <c:v>2.6086956521739091E-2</c:v>
                </c:pt>
                <c:pt idx="16">
                  <c:v>2.7977044476327154E-2</c:v>
                </c:pt>
                <c:pt idx="17">
                  <c:v>3.0692362598144264E-2</c:v>
                </c:pt>
                <c:pt idx="18">
                  <c:v>4.0511727078891384E-2</c:v>
                </c:pt>
                <c:pt idx="19">
                  <c:v>4.3785310734463401E-2</c:v>
                </c:pt>
                <c:pt idx="20">
                  <c:v>4.8150732728541361E-2</c:v>
                </c:pt>
                <c:pt idx="21" formatCode="0.00%">
                  <c:v>5.5401662049861494E-2</c:v>
                </c:pt>
                <c:pt idx="22" formatCode="0.00%">
                  <c:v>5.1912568306010889E-2</c:v>
                </c:pt>
              </c:numCache>
            </c:numRef>
          </c:val>
          <c:smooth val="0"/>
          <c:extLst>
            <c:ext xmlns:c16="http://schemas.microsoft.com/office/drawing/2014/chart" uri="{C3380CC4-5D6E-409C-BE32-E72D297353CC}">
              <c16:uniqueId val="{00000001-E0D8-4102-BEC8-2C058A8C441A}"/>
            </c:ext>
          </c:extLst>
        </c:ser>
        <c:ser>
          <c:idx val="1"/>
          <c:order val="1"/>
          <c:tx>
            <c:strRef>
              <c:f>'Regional Labor'!$E$110</c:f>
              <c:strCache>
                <c:ptCount val="1"/>
                <c:pt idx="0">
                  <c:v>Midwest Region</c:v>
                </c:pt>
              </c:strCache>
            </c:strRef>
          </c:tx>
          <c:spPr>
            <a:ln w="22225" cap="rnd">
              <a:solidFill>
                <a:schemeClr val="accent2"/>
              </a:solidFill>
              <a:round/>
            </a:ln>
            <a:effectLst/>
          </c:spPr>
          <c:marker>
            <c:symbol val="none"/>
          </c:marker>
          <c:cat>
            <c:strRef>
              <c:f>'Regional Labor'!$C$112:$C$174</c:f>
              <c:strCache>
                <c:ptCount val="23"/>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strCache>
            </c:strRef>
          </c:cat>
          <c:val>
            <c:numRef>
              <c:f>'Regional Labor'!$E$112:$E$174</c:f>
              <c:numCache>
                <c:formatCode>0.0%</c:formatCode>
                <c:ptCount val="23"/>
                <c:pt idx="0">
                  <c:v>2.7552674230145797E-2</c:v>
                </c:pt>
                <c:pt idx="1">
                  <c:v>2.3293172690763097E-2</c:v>
                </c:pt>
                <c:pt idx="2">
                  <c:v>2.1548284118116545E-2</c:v>
                </c:pt>
                <c:pt idx="3">
                  <c:v>2.2275258552108171E-2</c:v>
                </c:pt>
                <c:pt idx="4">
                  <c:v>2.3659305993690965E-2</c:v>
                </c:pt>
                <c:pt idx="5">
                  <c:v>2.51177394034536E-2</c:v>
                </c:pt>
                <c:pt idx="6">
                  <c:v>2.8124999999999956E-2</c:v>
                </c:pt>
                <c:pt idx="7">
                  <c:v>2.9571984435797755E-2</c:v>
                </c:pt>
                <c:pt idx="8">
                  <c:v>2.8505392912172484E-2</c:v>
                </c:pt>
                <c:pt idx="9">
                  <c:v>2.6799387442572743E-2</c:v>
                </c:pt>
                <c:pt idx="10">
                  <c:v>2.5835866261398222E-2</c:v>
                </c:pt>
                <c:pt idx="11">
                  <c:v>2.5699168556311238E-2</c:v>
                </c:pt>
                <c:pt idx="12">
                  <c:v>2.9962546816479401E-2</c:v>
                </c:pt>
                <c:pt idx="13">
                  <c:v>2.609992542878449E-2</c:v>
                </c:pt>
                <c:pt idx="14">
                  <c:v>2.3703703703703619E-2</c:v>
                </c:pt>
                <c:pt idx="15">
                  <c:v>2.5055268975681694E-2</c:v>
                </c:pt>
                <c:pt idx="16">
                  <c:v>2.3272727272727192E-2</c:v>
                </c:pt>
                <c:pt idx="17">
                  <c:v>3.0523255813953612E-2</c:v>
                </c:pt>
                <c:pt idx="18">
                  <c:v>3.835021707670052E-2</c:v>
                </c:pt>
                <c:pt idx="19">
                  <c:v>4.601006470165353E-2</c:v>
                </c:pt>
                <c:pt idx="20">
                  <c:v>5.1172707889125923E-2</c:v>
                </c:pt>
                <c:pt idx="21" formatCode="0.00%">
                  <c:v>5.7122708039492195E-2</c:v>
                </c:pt>
                <c:pt idx="22" formatCode="0.00%">
                  <c:v>5.7839721254355478E-2</c:v>
                </c:pt>
              </c:numCache>
            </c:numRef>
          </c:val>
          <c:smooth val="0"/>
          <c:extLst>
            <c:ext xmlns:c16="http://schemas.microsoft.com/office/drawing/2014/chart" uri="{C3380CC4-5D6E-409C-BE32-E72D297353CC}">
              <c16:uniqueId val="{00000003-E0D8-4102-BEC8-2C058A8C441A}"/>
            </c:ext>
          </c:extLst>
        </c:ser>
        <c:ser>
          <c:idx val="2"/>
          <c:order val="2"/>
          <c:tx>
            <c:strRef>
              <c:f>'Regional Labor'!$G$110</c:f>
              <c:strCache>
                <c:ptCount val="1"/>
                <c:pt idx="0">
                  <c:v>Pacific Region</c:v>
                </c:pt>
              </c:strCache>
            </c:strRef>
          </c:tx>
          <c:spPr>
            <a:ln w="22225" cap="rnd">
              <a:solidFill>
                <a:schemeClr val="accent3"/>
              </a:solidFill>
              <a:round/>
            </a:ln>
            <a:effectLst/>
          </c:spPr>
          <c:marker>
            <c:symbol val="none"/>
          </c:marker>
          <c:cat>
            <c:strRef>
              <c:f>'Regional Labor'!$C$112:$C$174</c:f>
              <c:strCache>
                <c:ptCount val="23"/>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strCache>
            </c:strRef>
          </c:cat>
          <c:val>
            <c:numRef>
              <c:f>'Regional Labor'!$G$112:$G$174</c:f>
              <c:numCache>
                <c:formatCode>0.0%</c:formatCode>
                <c:ptCount val="23"/>
                <c:pt idx="0">
                  <c:v>2.2029897718332112E-2</c:v>
                </c:pt>
                <c:pt idx="1">
                  <c:v>2.34375E-2</c:v>
                </c:pt>
                <c:pt idx="2">
                  <c:v>2.717391304347826E-2</c:v>
                </c:pt>
                <c:pt idx="3">
                  <c:v>2.5462962962963052E-2</c:v>
                </c:pt>
                <c:pt idx="4">
                  <c:v>3.6181678214010686E-2</c:v>
                </c:pt>
                <c:pt idx="5">
                  <c:v>3.5877862595419759E-2</c:v>
                </c:pt>
                <c:pt idx="6">
                  <c:v>3.2501889644746658E-2</c:v>
                </c:pt>
                <c:pt idx="7">
                  <c:v>3.2355154251316652E-2</c:v>
                </c:pt>
                <c:pt idx="8">
                  <c:v>2.8974739970282361E-2</c:v>
                </c:pt>
                <c:pt idx="9">
                  <c:v>2.8002947678703108E-2</c:v>
                </c:pt>
                <c:pt idx="10">
                  <c:v>2.7818448023426146E-2</c:v>
                </c:pt>
                <c:pt idx="11">
                  <c:v>3.6443148688046649E-2</c:v>
                </c:pt>
                <c:pt idx="12">
                  <c:v>4.1877256317689612E-2</c:v>
                </c:pt>
                <c:pt idx="13">
                  <c:v>3.4408602150537718E-2</c:v>
                </c:pt>
                <c:pt idx="14">
                  <c:v>3.7749287749287624E-2</c:v>
                </c:pt>
                <c:pt idx="15">
                  <c:v>2.9535864978903075E-2</c:v>
                </c:pt>
                <c:pt idx="16">
                  <c:v>2.6334026334026213E-2</c:v>
                </c:pt>
                <c:pt idx="17">
                  <c:v>3.6036036036035952E-2</c:v>
                </c:pt>
                <c:pt idx="18">
                  <c:v>3.8435140700068794E-2</c:v>
                </c:pt>
                <c:pt idx="19">
                  <c:v>4.0983606557377046E-2</c:v>
                </c:pt>
                <c:pt idx="20">
                  <c:v>4.8615800135044004E-2</c:v>
                </c:pt>
                <c:pt idx="21">
                  <c:v>5.2842809364548535E-2</c:v>
                </c:pt>
                <c:pt idx="22">
                  <c:v>5.0231328486450719E-2</c:v>
                </c:pt>
              </c:numCache>
            </c:numRef>
          </c:val>
          <c:smooth val="0"/>
          <c:extLst>
            <c:ext xmlns:c16="http://schemas.microsoft.com/office/drawing/2014/chart" uri="{C3380CC4-5D6E-409C-BE32-E72D297353CC}">
              <c16:uniqueId val="{00000004-E0D8-4102-BEC8-2C058A8C441A}"/>
            </c:ext>
          </c:extLst>
        </c:ser>
        <c:ser>
          <c:idx val="3"/>
          <c:order val="3"/>
          <c:tx>
            <c:strRef>
              <c:f>'Regional Labor'!$I$110</c:f>
              <c:strCache>
                <c:ptCount val="1"/>
                <c:pt idx="0">
                  <c:v>South Region</c:v>
                </c:pt>
              </c:strCache>
            </c:strRef>
          </c:tx>
          <c:spPr>
            <a:ln w="22225" cap="rnd">
              <a:solidFill>
                <a:schemeClr val="accent4"/>
              </a:solidFill>
              <a:round/>
            </a:ln>
            <a:effectLst/>
          </c:spPr>
          <c:marker>
            <c:symbol val="none"/>
          </c:marker>
          <c:cat>
            <c:strRef>
              <c:f>'Regional Labor'!$C$112:$C$174</c:f>
              <c:strCache>
                <c:ptCount val="23"/>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strCache>
            </c:strRef>
          </c:cat>
          <c:val>
            <c:numRef>
              <c:f>'Regional Labor'!$I$112:$I$174</c:f>
              <c:numCache>
                <c:formatCode>0.0%</c:formatCode>
                <c:ptCount val="23"/>
                <c:pt idx="0">
                  <c:v>1.5987210231814548E-2</c:v>
                </c:pt>
                <c:pt idx="1">
                  <c:v>1.5885623510722795E-2</c:v>
                </c:pt>
                <c:pt idx="2">
                  <c:v>1.9809825673533961E-2</c:v>
                </c:pt>
                <c:pt idx="3">
                  <c:v>2.3771790808240774E-2</c:v>
                </c:pt>
                <c:pt idx="4">
                  <c:v>2.5963808025177115E-2</c:v>
                </c:pt>
                <c:pt idx="5">
                  <c:v>2.7365129007036745E-2</c:v>
                </c:pt>
                <c:pt idx="6">
                  <c:v>2.564102564102573E-2</c:v>
                </c:pt>
                <c:pt idx="7">
                  <c:v>2.5541795665634765E-2</c:v>
                </c:pt>
                <c:pt idx="8">
                  <c:v>2.2239263803681023E-2</c:v>
                </c:pt>
                <c:pt idx="9">
                  <c:v>2.1308980213089673E-2</c:v>
                </c:pt>
                <c:pt idx="10">
                  <c:v>2.5000000000000085E-2</c:v>
                </c:pt>
                <c:pt idx="11">
                  <c:v>2.4905660377358578E-2</c:v>
                </c:pt>
                <c:pt idx="12">
                  <c:v>2.5506376594148363E-2</c:v>
                </c:pt>
                <c:pt idx="13">
                  <c:v>2.8315946348733322E-2</c:v>
                </c:pt>
                <c:pt idx="14">
                  <c:v>2.2912047302291162E-2</c:v>
                </c:pt>
                <c:pt idx="15">
                  <c:v>2.5773195876288658E-2</c:v>
                </c:pt>
                <c:pt idx="16">
                  <c:v>3.1455742501828907E-2</c:v>
                </c:pt>
                <c:pt idx="17">
                  <c:v>3.1159420289855154E-2</c:v>
                </c:pt>
                <c:pt idx="18">
                  <c:v>4.4797687861271591E-2</c:v>
                </c:pt>
                <c:pt idx="19">
                  <c:v>4.5226130653266208E-2</c:v>
                </c:pt>
                <c:pt idx="20">
                  <c:v>4.6099290780141841E-2</c:v>
                </c:pt>
                <c:pt idx="21" formatCode="0.00%">
                  <c:v>5.7624736472241658E-2</c:v>
                </c:pt>
                <c:pt idx="22" formatCode="0.00%">
                  <c:v>4.9792531120332072E-2</c:v>
                </c:pt>
              </c:numCache>
            </c:numRef>
          </c:val>
          <c:smooth val="0"/>
          <c:extLst>
            <c:ext xmlns:c16="http://schemas.microsoft.com/office/drawing/2014/chart" uri="{C3380CC4-5D6E-409C-BE32-E72D297353CC}">
              <c16:uniqueId val="{00000005-E0D8-4102-BEC8-2C058A8C441A}"/>
            </c:ext>
          </c:extLst>
        </c:ser>
        <c:ser>
          <c:idx val="4"/>
          <c:order val="4"/>
          <c:tx>
            <c:strRef>
              <c:f>'Regional Labor'!$K$110</c:f>
              <c:strCache>
                <c:ptCount val="1"/>
                <c:pt idx="0">
                  <c:v>Mid-Atlantic</c:v>
                </c:pt>
              </c:strCache>
            </c:strRef>
          </c:tx>
          <c:spPr>
            <a:ln w="22225" cap="rnd">
              <a:solidFill>
                <a:schemeClr val="accent5"/>
              </a:solidFill>
              <a:round/>
            </a:ln>
            <a:effectLst/>
          </c:spPr>
          <c:marker>
            <c:symbol val="none"/>
          </c:marker>
          <c:cat>
            <c:strRef>
              <c:f>'Regional Labor'!$C$112:$C$174</c:f>
              <c:strCache>
                <c:ptCount val="23"/>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strCache>
            </c:strRef>
          </c:cat>
          <c:val>
            <c:numRef>
              <c:f>'Regional Labor'!$K$112:$K$174</c:f>
              <c:numCache>
                <c:formatCode>0.0%</c:formatCode>
                <c:ptCount val="23"/>
                <c:pt idx="0">
                  <c:v>2.7005559968228798E-2</c:v>
                </c:pt>
                <c:pt idx="1">
                  <c:v>3.0878859857482118E-2</c:v>
                </c:pt>
                <c:pt idx="2">
                  <c:v>2.5902668759811481E-2</c:v>
                </c:pt>
                <c:pt idx="3">
                  <c:v>2.4256651017214463E-2</c:v>
                </c:pt>
                <c:pt idx="4">
                  <c:v>2.629543696829062E-2</c:v>
                </c:pt>
                <c:pt idx="5">
                  <c:v>2.9185867895545406E-2</c:v>
                </c:pt>
                <c:pt idx="6">
                  <c:v>2.9074215761285476E-2</c:v>
                </c:pt>
                <c:pt idx="7">
                  <c:v>3.4377387318563789E-2</c:v>
                </c:pt>
                <c:pt idx="8">
                  <c:v>3.3157498116051287E-2</c:v>
                </c:pt>
                <c:pt idx="9">
                  <c:v>2.9850746268656716E-2</c:v>
                </c:pt>
                <c:pt idx="10">
                  <c:v>3.1970260223048413E-2</c:v>
                </c:pt>
                <c:pt idx="11">
                  <c:v>3.0280649926144713E-2</c:v>
                </c:pt>
                <c:pt idx="12">
                  <c:v>2.552881108679796E-2</c:v>
                </c:pt>
                <c:pt idx="13">
                  <c:v>2.5362318840579712E-2</c:v>
                </c:pt>
                <c:pt idx="14">
                  <c:v>2.2334293948126759E-2</c:v>
                </c:pt>
                <c:pt idx="15">
                  <c:v>2.4372759856630864E-2</c:v>
                </c:pt>
                <c:pt idx="16">
                  <c:v>3.2005689900426744E-2</c:v>
                </c:pt>
                <c:pt idx="17">
                  <c:v>2.5441696113074164E-2</c:v>
                </c:pt>
                <c:pt idx="18">
                  <c:v>3.6645525017617961E-2</c:v>
                </c:pt>
                <c:pt idx="19">
                  <c:v>3.7788663400979743E-2</c:v>
                </c:pt>
                <c:pt idx="20">
                  <c:v>3.8594073053066814E-2</c:v>
                </c:pt>
                <c:pt idx="21" formatCode="0.00%">
                  <c:v>4.8931771192281148E-2</c:v>
                </c:pt>
                <c:pt idx="22" formatCode="0.00%">
                  <c:v>4.5547246770904264E-2</c:v>
                </c:pt>
              </c:numCache>
            </c:numRef>
          </c:val>
          <c:smooth val="0"/>
          <c:extLst>
            <c:ext xmlns:c16="http://schemas.microsoft.com/office/drawing/2014/chart" uri="{C3380CC4-5D6E-409C-BE32-E72D297353CC}">
              <c16:uniqueId val="{00000006-E0D8-4102-BEC8-2C058A8C441A}"/>
            </c:ext>
          </c:extLst>
        </c:ser>
        <c:ser>
          <c:idx val="5"/>
          <c:order val="5"/>
          <c:tx>
            <c:strRef>
              <c:f>'Regional Labor'!$M$110</c:f>
              <c:strCache>
                <c:ptCount val="1"/>
                <c:pt idx="0">
                  <c:v>Mountain Region</c:v>
                </c:pt>
              </c:strCache>
            </c:strRef>
          </c:tx>
          <c:spPr>
            <a:ln w="22225" cap="rnd">
              <a:solidFill>
                <a:schemeClr val="accent6"/>
              </a:solidFill>
              <a:round/>
            </a:ln>
            <a:effectLst/>
          </c:spPr>
          <c:marker>
            <c:symbol val="none"/>
          </c:marker>
          <c:cat>
            <c:strRef>
              <c:f>'Regional Labor'!$C$112:$C$174</c:f>
              <c:strCache>
                <c:ptCount val="23"/>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strCache>
            </c:strRef>
          </c:cat>
          <c:val>
            <c:numRef>
              <c:f>'Regional Labor'!$M$112:$M$174</c:f>
              <c:numCache>
                <c:formatCode>0.0%</c:formatCode>
                <c:ptCount val="23"/>
                <c:pt idx="0">
                  <c:v>2.739726027397265E-2</c:v>
                </c:pt>
                <c:pt idx="1">
                  <c:v>2.6315789473684074E-2</c:v>
                </c:pt>
                <c:pt idx="2">
                  <c:v>2.8616852146263978E-2</c:v>
                </c:pt>
                <c:pt idx="3">
                  <c:v>2.8481012658227802E-2</c:v>
                </c:pt>
                <c:pt idx="4">
                  <c:v>3.2941176470588147E-2</c:v>
                </c:pt>
                <c:pt idx="5">
                  <c:v>2.9526029526029618E-2</c:v>
                </c:pt>
                <c:pt idx="6">
                  <c:v>2.9366306027820577E-2</c:v>
                </c:pt>
                <c:pt idx="7">
                  <c:v>3.1538461538461494E-2</c:v>
                </c:pt>
                <c:pt idx="8">
                  <c:v>2.7334851936218853E-2</c:v>
                </c:pt>
                <c:pt idx="9">
                  <c:v>3.0943396226415051E-2</c:v>
                </c:pt>
                <c:pt idx="10">
                  <c:v>3.4534534534534707E-2</c:v>
                </c:pt>
                <c:pt idx="11">
                  <c:v>2.9082774049217046E-2</c:v>
                </c:pt>
                <c:pt idx="12">
                  <c:v>3.1042128603104128E-2</c:v>
                </c:pt>
                <c:pt idx="13">
                  <c:v>2.8550512445095211E-2</c:v>
                </c:pt>
                <c:pt idx="14">
                  <c:v>4.7895500725689356E-2</c:v>
                </c:pt>
                <c:pt idx="15">
                  <c:v>2.8985507246376812E-2</c:v>
                </c:pt>
                <c:pt idx="16">
                  <c:v>3.0824372759856711E-2</c:v>
                </c:pt>
                <c:pt idx="17">
                  <c:v>3.8434163701067656E-2</c:v>
                </c:pt>
                <c:pt idx="18">
                  <c:v>2.077562326869806E-2</c:v>
                </c:pt>
                <c:pt idx="19">
                  <c:v>5.1408450704225429E-2</c:v>
                </c:pt>
                <c:pt idx="20">
                  <c:v>5.8414464534074943E-2</c:v>
                </c:pt>
                <c:pt idx="21" formatCode="0.00%">
                  <c:v>5.8259081562714185E-2</c:v>
                </c:pt>
                <c:pt idx="22" formatCode="0.00%">
                  <c:v>5.4274084124830389E-2</c:v>
                </c:pt>
              </c:numCache>
            </c:numRef>
          </c:val>
          <c:smooth val="0"/>
          <c:extLst>
            <c:ext xmlns:c16="http://schemas.microsoft.com/office/drawing/2014/chart" uri="{C3380CC4-5D6E-409C-BE32-E72D297353CC}">
              <c16:uniqueId val="{00000007-E0D8-4102-BEC8-2C058A8C441A}"/>
            </c:ext>
          </c:extLst>
        </c:ser>
        <c:ser>
          <c:idx val="6"/>
          <c:order val="6"/>
          <c:tx>
            <c:strRef>
              <c:f>'Regional Labor'!$O$110</c:f>
              <c:strCache>
                <c:ptCount val="1"/>
                <c:pt idx="0">
                  <c:v>New England Region</c:v>
                </c:pt>
              </c:strCache>
            </c:strRef>
          </c:tx>
          <c:spPr>
            <a:ln w="22225" cap="rnd">
              <a:solidFill>
                <a:schemeClr val="accent1">
                  <a:lumMod val="60000"/>
                </a:schemeClr>
              </a:solidFill>
              <a:round/>
            </a:ln>
            <a:effectLst/>
          </c:spPr>
          <c:marker>
            <c:symbol val="none"/>
          </c:marker>
          <c:cat>
            <c:strRef>
              <c:f>'Regional Labor'!$C$112:$C$174</c:f>
              <c:strCache>
                <c:ptCount val="23"/>
                <c:pt idx="0">
                  <c:v>2017 Qtr1</c:v>
                </c:pt>
                <c:pt idx="1">
                  <c:v>2017 Qtr2</c:v>
                </c:pt>
                <c:pt idx="2">
                  <c:v>2017 Qtr3</c:v>
                </c:pt>
                <c:pt idx="3">
                  <c:v>2017 Qtr4</c:v>
                </c:pt>
                <c:pt idx="4">
                  <c:v>2018 Qtr1</c:v>
                </c:pt>
                <c:pt idx="5">
                  <c:v>2018 Qtr2</c:v>
                </c:pt>
                <c:pt idx="6">
                  <c:v>2018 Qtr3</c:v>
                </c:pt>
                <c:pt idx="7">
                  <c:v>2018 Qtr4</c:v>
                </c:pt>
                <c:pt idx="8">
                  <c:v>2019 Qtr1</c:v>
                </c:pt>
                <c:pt idx="9">
                  <c:v>2019 Qtr2</c:v>
                </c:pt>
                <c:pt idx="10">
                  <c:v>2019 Qtr3</c:v>
                </c:pt>
                <c:pt idx="11">
                  <c:v>2019 Qtr4</c:v>
                </c:pt>
                <c:pt idx="12">
                  <c:v>2020 Qrt1</c:v>
                </c:pt>
                <c:pt idx="13">
                  <c:v>2020 Qtr2</c:v>
                </c:pt>
                <c:pt idx="14">
                  <c:v>2020 Qtr3</c:v>
                </c:pt>
                <c:pt idx="15">
                  <c:v>2020 Qtr4</c:v>
                </c:pt>
                <c:pt idx="16">
                  <c:v>2021 Qtr1</c:v>
                </c:pt>
                <c:pt idx="17">
                  <c:v>2021 Qtr2</c:v>
                </c:pt>
                <c:pt idx="18">
                  <c:v>2021 Qtr3</c:v>
                </c:pt>
                <c:pt idx="19">
                  <c:v>2021 Qtr4</c:v>
                </c:pt>
                <c:pt idx="20">
                  <c:v>2022 Qtr1</c:v>
                </c:pt>
                <c:pt idx="21">
                  <c:v>2022 Qtr2</c:v>
                </c:pt>
                <c:pt idx="22">
                  <c:v>2022 Qtr3</c:v>
                </c:pt>
              </c:strCache>
            </c:strRef>
          </c:cat>
          <c:val>
            <c:numRef>
              <c:f>'Regional Labor'!$O$112:$O$174</c:f>
              <c:numCache>
                <c:formatCode>0.0%</c:formatCode>
                <c:ptCount val="23"/>
                <c:pt idx="0">
                  <c:v>1.1432926829268294E-2</c:v>
                </c:pt>
                <c:pt idx="1">
                  <c:v>1.9040365575019039E-2</c:v>
                </c:pt>
                <c:pt idx="2">
                  <c:v>3.6098310291858816E-2</c:v>
                </c:pt>
                <c:pt idx="3">
                  <c:v>3.2036613272311346E-2</c:v>
                </c:pt>
                <c:pt idx="4">
                  <c:v>2.8636021100226162E-2</c:v>
                </c:pt>
                <c:pt idx="5">
                  <c:v>2.0926756352765193E-2</c:v>
                </c:pt>
                <c:pt idx="6">
                  <c:v>3.5581912527798243E-2</c:v>
                </c:pt>
                <c:pt idx="7">
                  <c:v>3.3998521803399809E-2</c:v>
                </c:pt>
                <c:pt idx="8">
                  <c:v>3.3699633699633656E-2</c:v>
                </c:pt>
                <c:pt idx="9">
                  <c:v>3.9531478770131814E-2</c:v>
                </c:pt>
                <c:pt idx="10">
                  <c:v>2.6485325697924247E-2</c:v>
                </c:pt>
                <c:pt idx="11">
                  <c:v>2.9306647605432411E-2</c:v>
                </c:pt>
                <c:pt idx="12">
                  <c:v>2.6931254429482718E-2</c:v>
                </c:pt>
                <c:pt idx="13">
                  <c:v>2.6056338028168934E-2</c:v>
                </c:pt>
                <c:pt idx="14">
                  <c:v>2.1617852161785175E-2</c:v>
                </c:pt>
                <c:pt idx="15">
                  <c:v>2.0833333333333332E-2</c:v>
                </c:pt>
                <c:pt idx="16">
                  <c:v>2.8295376121463038E-2</c:v>
                </c:pt>
                <c:pt idx="17">
                  <c:v>3.2258064516129149E-2</c:v>
                </c:pt>
                <c:pt idx="18">
                  <c:v>3.8907849829351457E-2</c:v>
                </c:pt>
                <c:pt idx="19">
                  <c:v>4.3537414965986433E-2</c:v>
                </c:pt>
                <c:pt idx="20">
                  <c:v>5.0335570469798654E-2</c:v>
                </c:pt>
                <c:pt idx="21" formatCode="0.00%">
                  <c:v>5.45212765957446E-2</c:v>
                </c:pt>
                <c:pt idx="22" formatCode="0.00%">
                  <c:v>5.3219448094612508E-2</c:v>
                </c:pt>
              </c:numCache>
            </c:numRef>
          </c:val>
          <c:smooth val="0"/>
          <c:extLst>
            <c:ext xmlns:c16="http://schemas.microsoft.com/office/drawing/2014/chart" uri="{C3380CC4-5D6E-409C-BE32-E72D297353CC}">
              <c16:uniqueId val="{00000008-E0D8-4102-BEC8-2C058A8C441A}"/>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8997728710943914E-2"/>
          <c:y val="8.2836404243439424E-2"/>
          <c:w val="0.91803649411330057"/>
          <c:h val="0.89259631490787272"/>
        </c:manualLayout>
      </c:layout>
      <c:lineChart>
        <c:grouping val="standard"/>
        <c:varyColors val="0"/>
        <c:ser>
          <c:idx val="0"/>
          <c:order val="0"/>
          <c:tx>
            <c:strRef>
              <c:f>'National and State Energy'!$DC$10</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and State Energy'!$DB$11:$DB$91</c:f>
              <c:strCache>
                <c:ptCount val="81"/>
                <c:pt idx="0">
                  <c:v>2002 Qtr1</c:v>
                </c:pt>
                <c:pt idx="1">
                  <c:v>2002 Qtr2</c:v>
                </c:pt>
                <c:pt idx="2">
                  <c:v>2002 Qtr3</c:v>
                </c:pt>
                <c:pt idx="3">
                  <c:v>2002 Qtr4</c:v>
                </c:pt>
                <c:pt idx="4">
                  <c:v>2003 Qtr1</c:v>
                </c:pt>
                <c:pt idx="5">
                  <c:v>2003 Qtr2</c:v>
                </c:pt>
                <c:pt idx="6">
                  <c:v>2003 Qtr3</c:v>
                </c:pt>
                <c:pt idx="7">
                  <c:v>2003 Qtr4</c:v>
                </c:pt>
                <c:pt idx="8">
                  <c:v>2004 Qtr1</c:v>
                </c:pt>
                <c:pt idx="9">
                  <c:v>2004 Qtr2</c:v>
                </c:pt>
                <c:pt idx="10">
                  <c:v>2004 Qtr3</c:v>
                </c:pt>
                <c:pt idx="11">
                  <c:v>2004 Qtr4</c:v>
                </c:pt>
                <c:pt idx="12">
                  <c:v>2005 Qtr1</c:v>
                </c:pt>
                <c:pt idx="13">
                  <c:v>2005 Qtr2</c:v>
                </c:pt>
                <c:pt idx="14">
                  <c:v>2005 Qtr3</c:v>
                </c:pt>
                <c:pt idx="15">
                  <c:v>2005 Qtr4</c:v>
                </c:pt>
                <c:pt idx="16">
                  <c:v>2006 Qtr1</c:v>
                </c:pt>
                <c:pt idx="17">
                  <c:v>2006 Qtr2</c:v>
                </c:pt>
                <c:pt idx="18">
                  <c:v>2006 Qtr3</c:v>
                </c:pt>
                <c:pt idx="19">
                  <c:v>2006 Qtr4</c:v>
                </c:pt>
                <c:pt idx="20">
                  <c:v>2007 Qtr1</c:v>
                </c:pt>
                <c:pt idx="21">
                  <c:v>2007 Qtr2</c:v>
                </c:pt>
                <c:pt idx="22">
                  <c:v>2007 Qtr3</c:v>
                </c:pt>
                <c:pt idx="23">
                  <c:v>2007 Qtr4</c:v>
                </c:pt>
                <c:pt idx="24">
                  <c:v>2008 Qtr1</c:v>
                </c:pt>
                <c:pt idx="25">
                  <c:v>2008 Qtr2</c:v>
                </c:pt>
                <c:pt idx="26">
                  <c:v>2008 Qtr3</c:v>
                </c:pt>
                <c:pt idx="27">
                  <c:v>2008 Qtr4</c:v>
                </c:pt>
                <c:pt idx="28">
                  <c:v>2009 Qtr1</c:v>
                </c:pt>
                <c:pt idx="29">
                  <c:v>2009 Qtr2</c:v>
                </c:pt>
                <c:pt idx="30">
                  <c:v>2009 Qtr3</c:v>
                </c:pt>
                <c:pt idx="31">
                  <c:v>2009 Qtr4</c:v>
                </c:pt>
                <c:pt idx="32">
                  <c:v>2010 Qtr1</c:v>
                </c:pt>
                <c:pt idx="33">
                  <c:v>2010 Qtr2</c:v>
                </c:pt>
                <c:pt idx="34">
                  <c:v>2010 Qtr3</c:v>
                </c:pt>
                <c:pt idx="35">
                  <c:v>2010 Qtr4</c:v>
                </c:pt>
                <c:pt idx="36">
                  <c:v>2011 Qtr1</c:v>
                </c:pt>
                <c:pt idx="37">
                  <c:v>2011 Qtr2</c:v>
                </c:pt>
                <c:pt idx="38">
                  <c:v>2011 Qtr3</c:v>
                </c:pt>
                <c:pt idx="39">
                  <c:v>2011 Qtr4</c:v>
                </c:pt>
                <c:pt idx="40">
                  <c:v>2012 Qtr1</c:v>
                </c:pt>
                <c:pt idx="41">
                  <c:v>2012 Qtr2</c:v>
                </c:pt>
                <c:pt idx="42">
                  <c:v>2012 Qtr3</c:v>
                </c:pt>
                <c:pt idx="43">
                  <c:v>2012 Qtr4</c:v>
                </c:pt>
                <c:pt idx="44">
                  <c:v>2013 Qtr1</c:v>
                </c:pt>
                <c:pt idx="45">
                  <c:v>2013 Qtr2</c:v>
                </c:pt>
                <c:pt idx="46">
                  <c:v>2013 Qtr3</c:v>
                </c:pt>
                <c:pt idx="47">
                  <c:v>2013 Qtr4</c:v>
                </c:pt>
                <c:pt idx="48">
                  <c:v>2014 Qtr1</c:v>
                </c:pt>
                <c:pt idx="49">
                  <c:v>2014 Qtr2</c:v>
                </c:pt>
                <c:pt idx="50">
                  <c:v>2014 Qtr3</c:v>
                </c:pt>
                <c:pt idx="51">
                  <c:v>2014 Qtr4</c:v>
                </c:pt>
                <c:pt idx="52">
                  <c:v>2015 Qtr1</c:v>
                </c:pt>
                <c:pt idx="53">
                  <c:v>2015 Qtr2</c:v>
                </c:pt>
                <c:pt idx="54">
                  <c:v>2015 Qtr3</c:v>
                </c:pt>
                <c:pt idx="55">
                  <c:v>2015 Qtr4</c:v>
                </c:pt>
                <c:pt idx="56">
                  <c:v>2016 Qtr1</c:v>
                </c:pt>
                <c:pt idx="57">
                  <c:v>2016 Qtr2</c:v>
                </c:pt>
                <c:pt idx="58">
                  <c:v>2016 Qtr3</c:v>
                </c:pt>
                <c:pt idx="59">
                  <c:v>2016 Qtr4</c:v>
                </c:pt>
                <c:pt idx="60">
                  <c:v>2017 Qtr1</c:v>
                </c:pt>
                <c:pt idx="61">
                  <c:v>2017 Qtr2</c:v>
                </c:pt>
                <c:pt idx="62">
                  <c:v>2017 Qtr3</c:v>
                </c:pt>
                <c:pt idx="63">
                  <c:v>2017 Qtr4</c:v>
                </c:pt>
                <c:pt idx="64">
                  <c:v>2018 Qtr1</c:v>
                </c:pt>
                <c:pt idx="65">
                  <c:v>2018 Qtr2</c:v>
                </c:pt>
                <c:pt idx="66">
                  <c:v>2018 Qtr3</c:v>
                </c:pt>
                <c:pt idx="67">
                  <c:v>2018 Qtr4</c:v>
                </c:pt>
                <c:pt idx="68">
                  <c:v>2019 Qtr1</c:v>
                </c:pt>
                <c:pt idx="69">
                  <c:v>2019 Qtr2</c:v>
                </c:pt>
                <c:pt idx="70">
                  <c:v>2019 Qtr3</c:v>
                </c:pt>
                <c:pt idx="71">
                  <c:v>2019 Qtr4</c:v>
                </c:pt>
                <c:pt idx="72">
                  <c:v>2020 Qtr1</c:v>
                </c:pt>
                <c:pt idx="73">
                  <c:v>2020 Qtr2</c:v>
                </c:pt>
                <c:pt idx="74">
                  <c:v>2020 Qtr3</c:v>
                </c:pt>
                <c:pt idx="75">
                  <c:v>2020 Qtr4</c:v>
                </c:pt>
                <c:pt idx="76">
                  <c:v>2021 Qtr1</c:v>
                </c:pt>
                <c:pt idx="77">
                  <c:v>2021 Qtr2</c:v>
                </c:pt>
                <c:pt idx="78">
                  <c:v>2021 Qtr3</c:v>
                </c:pt>
                <c:pt idx="79">
                  <c:v>2021 Qtr4</c:v>
                </c:pt>
                <c:pt idx="80">
                  <c:v>2022 Qtr1</c:v>
                </c:pt>
              </c:strCache>
            </c:strRef>
          </c:cat>
          <c:val>
            <c:numRef>
              <c:f>'National and State Energy'!$DC$11:$DC$91</c:f>
              <c:numCache>
                <c:formatCode>0.0%</c:formatCode>
                <c:ptCount val="81"/>
                <c:pt idx="0">
                  <c:v>-1.2499999999999956E-2</c:v>
                </c:pt>
                <c:pt idx="1">
                  <c:v>-3.5785288270377857E-2</c:v>
                </c:pt>
                <c:pt idx="2">
                  <c:v>-6.0439560439560447E-2</c:v>
                </c:pt>
                <c:pt idx="3">
                  <c:v>-2.0491803278688492E-2</c:v>
                </c:pt>
                <c:pt idx="4">
                  <c:v>5.0632911392405111E-2</c:v>
                </c:pt>
                <c:pt idx="5">
                  <c:v>5.3608247422680666E-2</c:v>
                </c:pt>
                <c:pt idx="6">
                  <c:v>5.4580896686159841E-2</c:v>
                </c:pt>
                <c:pt idx="7">
                  <c:v>3.1380753138075201E-2</c:v>
                </c:pt>
                <c:pt idx="8">
                  <c:v>1.0040160642570184E-2</c:v>
                </c:pt>
                <c:pt idx="9">
                  <c:v>2.5440313111545931E-2</c:v>
                </c:pt>
                <c:pt idx="10">
                  <c:v>2.7726432532347411E-2</c:v>
                </c:pt>
                <c:pt idx="11">
                  <c:v>4.6653144016227222E-2</c:v>
                </c:pt>
                <c:pt idx="12">
                  <c:v>4.5725646123260244E-2</c:v>
                </c:pt>
                <c:pt idx="13">
                  <c:v>5.5343511450381744E-2</c:v>
                </c:pt>
                <c:pt idx="14">
                  <c:v>0.10971223021582732</c:v>
                </c:pt>
                <c:pt idx="15">
                  <c:v>0.15116279069767447</c:v>
                </c:pt>
                <c:pt idx="16">
                  <c:v>0.11787072243346008</c:v>
                </c:pt>
                <c:pt idx="17">
                  <c:v>6.1588330632090793E-2</c:v>
                </c:pt>
                <c:pt idx="18">
                  <c:v>2.1885521885521841E-2</c:v>
                </c:pt>
                <c:pt idx="19">
                  <c:v>2.1885521885521841E-2</c:v>
                </c:pt>
                <c:pt idx="20">
                  <c:v>4.9319727891156573E-2</c:v>
                </c:pt>
                <c:pt idx="21">
                  <c:v>3.7581699346405095E-2</c:v>
                </c:pt>
                <c:pt idx="22">
                  <c:v>2.1374045801526798E-2</c:v>
                </c:pt>
                <c:pt idx="23">
                  <c:v>4.4481054365733019E-2</c:v>
                </c:pt>
                <c:pt idx="24">
                  <c:v>3.4035656401944836E-2</c:v>
                </c:pt>
                <c:pt idx="25">
                  <c:v>8.9763779527559207E-2</c:v>
                </c:pt>
                <c:pt idx="26">
                  <c:v>0.12556053811659185</c:v>
                </c:pt>
                <c:pt idx="27">
                  <c:v>9.9369085173501626E-2</c:v>
                </c:pt>
                <c:pt idx="28">
                  <c:v>7.8369905956112929E-2</c:v>
                </c:pt>
                <c:pt idx="29">
                  <c:v>-7.225433526011571E-3</c:v>
                </c:pt>
                <c:pt idx="30">
                  <c:v>-6.6401062416998724E-2</c:v>
                </c:pt>
                <c:pt idx="31">
                  <c:v>-6.0258249641319983E-2</c:v>
                </c:pt>
                <c:pt idx="32">
                  <c:v>-5.0872093023255793E-2</c:v>
                </c:pt>
                <c:pt idx="33">
                  <c:v>-2.183406113537123E-2</c:v>
                </c:pt>
                <c:pt idx="34">
                  <c:v>1.7069701280227667E-2</c:v>
                </c:pt>
                <c:pt idx="35">
                  <c:v>1.5267175572519109E-2</c:v>
                </c:pt>
                <c:pt idx="36">
                  <c:v>4.5941807044409533E-3</c:v>
                </c:pt>
                <c:pt idx="37">
                  <c:v>1.0416666666666741E-2</c:v>
                </c:pt>
                <c:pt idx="38">
                  <c:v>1.958041958041945E-2</c:v>
                </c:pt>
                <c:pt idx="39">
                  <c:v>-6.0150375939849177E-3</c:v>
                </c:pt>
                <c:pt idx="40">
                  <c:v>-1.6768292682926789E-2</c:v>
                </c:pt>
                <c:pt idx="41">
                  <c:v>-2.7982326951399128E-2</c:v>
                </c:pt>
                <c:pt idx="42">
                  <c:v>-3.1550068587105629E-2</c:v>
                </c:pt>
                <c:pt idx="43">
                  <c:v>-9.0771558245084094E-3</c:v>
                </c:pt>
                <c:pt idx="44">
                  <c:v>2.3255813953488191E-2</c:v>
                </c:pt>
                <c:pt idx="45">
                  <c:v>3.9393939393939537E-2</c:v>
                </c:pt>
                <c:pt idx="46">
                  <c:v>4.107648725212476E-2</c:v>
                </c:pt>
                <c:pt idx="47">
                  <c:v>2.7480916030534486E-2</c:v>
                </c:pt>
                <c:pt idx="48">
                  <c:v>6.5151515151515182E-2</c:v>
                </c:pt>
                <c:pt idx="49">
                  <c:v>2.0408163265306145E-2</c:v>
                </c:pt>
                <c:pt idx="50">
                  <c:v>2.0408163265306145E-2</c:v>
                </c:pt>
                <c:pt idx="51">
                  <c:v>1.634472511144125E-2</c:v>
                </c:pt>
                <c:pt idx="52">
                  <c:v>-3.4139402560455223E-2</c:v>
                </c:pt>
                <c:pt idx="53">
                  <c:v>-2.4285714285714244E-2</c:v>
                </c:pt>
                <c:pt idx="54">
                  <c:v>-2.1333333333333315E-2</c:v>
                </c:pt>
                <c:pt idx="55">
                  <c:v>-2.7777777777777679E-2</c:v>
                </c:pt>
                <c:pt idx="56">
                  <c:v>-5.1546391752577247E-2</c:v>
                </c:pt>
                <c:pt idx="57">
                  <c:v>-2.0497803806734938E-2</c:v>
                </c:pt>
                <c:pt idx="58">
                  <c:v>-1.9073569482288777E-2</c:v>
                </c:pt>
                <c:pt idx="59">
                  <c:v>6.0150375939849177E-3</c:v>
                </c:pt>
                <c:pt idx="60">
                  <c:v>3.105590062111796E-2</c:v>
                </c:pt>
                <c:pt idx="61">
                  <c:v>2.6905829596412412E-2</c:v>
                </c:pt>
                <c:pt idx="62">
                  <c:v>4.1666666666666519E-3</c:v>
                </c:pt>
                <c:pt idx="63">
                  <c:v>5.979073243647326E-3</c:v>
                </c:pt>
                <c:pt idx="64">
                  <c:v>2.5602409638554313E-2</c:v>
                </c:pt>
                <c:pt idx="65">
                  <c:v>0</c:v>
                </c:pt>
                <c:pt idx="66">
                  <c:v>-1.3831258644537714E-3</c:v>
                </c:pt>
                <c:pt idx="67">
                  <c:v>1.1887072808320909E-2</c:v>
                </c:pt>
                <c:pt idx="68">
                  <c:v>-2.05580029368575E-2</c:v>
                </c:pt>
                <c:pt idx="69">
                  <c:v>-2.183406113537123E-2</c:v>
                </c:pt>
                <c:pt idx="70">
                  <c:v>4.1551246537396835E-3</c:v>
                </c:pt>
                <c:pt idx="71">
                  <c:v>-2.2026431718061623E-2</c:v>
                </c:pt>
                <c:pt idx="72">
                  <c:v>-4.3478260869565188E-2</c:v>
                </c:pt>
                <c:pt idx="73">
                  <c:v>-1.4880952380952328E-2</c:v>
                </c:pt>
                <c:pt idx="74">
                  <c:v>-8.6896551724137905E-2</c:v>
                </c:pt>
                <c:pt idx="75">
                  <c:v>-1.9019019019018923E-2</c:v>
                </c:pt>
                <c:pt idx="76">
                  <c:v>9.8746081504702099E-2</c:v>
                </c:pt>
                <c:pt idx="77">
                  <c:v>9.8187311178247638E-2</c:v>
                </c:pt>
                <c:pt idx="78">
                  <c:v>0.16465256797583083</c:v>
                </c:pt>
                <c:pt idx="79">
                  <c:v>0.11122448979591826</c:v>
                </c:pt>
                <c:pt idx="80">
                  <c:v>5.8487874465049883E-2</c:v>
                </c:pt>
              </c:numCache>
            </c:numRef>
          </c:val>
          <c:smooth val="0"/>
          <c:extLst>
            <c:ext xmlns:c16="http://schemas.microsoft.com/office/drawing/2014/chart" uri="{C3380CC4-5D6E-409C-BE32-E72D297353CC}">
              <c16:uniqueId val="{00000001-42CC-41E3-9190-47851E3FB625}"/>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'National Rent'!$E$13</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Rent'!$C$14:$C$203</c:f>
              <c:strCache>
                <c:ptCount val="60"/>
                <c:pt idx="0">
                  <c:v>2005 Qtr4</c:v>
                </c:pt>
                <c:pt idx="1">
                  <c:v>2006 Qtr1</c:v>
                </c:pt>
                <c:pt idx="2">
                  <c:v>2006 Qtr2</c:v>
                </c:pt>
                <c:pt idx="3">
                  <c:v>2006 Qtr3</c:v>
                </c:pt>
                <c:pt idx="4">
                  <c:v>2006 Qtr4</c:v>
                </c:pt>
                <c:pt idx="5">
                  <c:v>2007 Qtr1</c:v>
                </c:pt>
                <c:pt idx="6">
                  <c:v>2007 Qtr2</c:v>
                </c:pt>
                <c:pt idx="7">
                  <c:v>2007 Qtr3</c:v>
                </c:pt>
                <c:pt idx="8">
                  <c:v>2007 Qtr4</c:v>
                </c:pt>
                <c:pt idx="9">
                  <c:v>2008 Qtr1</c:v>
                </c:pt>
                <c:pt idx="10">
                  <c:v>2008 Qtr2</c:v>
                </c:pt>
                <c:pt idx="11">
                  <c:v>2008 Qtr3</c:v>
                </c:pt>
                <c:pt idx="12">
                  <c:v>2008 Qtr4</c:v>
                </c:pt>
                <c:pt idx="13">
                  <c:v>2009 Qtr1</c:v>
                </c:pt>
                <c:pt idx="14">
                  <c:v>2009 Qtr2</c:v>
                </c:pt>
                <c:pt idx="15">
                  <c:v>2009 Qtr3</c:v>
                </c:pt>
                <c:pt idx="16">
                  <c:v>2009 Qtr4</c:v>
                </c:pt>
                <c:pt idx="17">
                  <c:v>2010 Qtr1</c:v>
                </c:pt>
                <c:pt idx="18">
                  <c:v>2010 Qtr2</c:v>
                </c:pt>
                <c:pt idx="19">
                  <c:v>2010 Qtr3</c:v>
                </c:pt>
                <c:pt idx="20">
                  <c:v>2010 Qtr4</c:v>
                </c:pt>
                <c:pt idx="21">
                  <c:v>2011 Qtr1</c:v>
                </c:pt>
                <c:pt idx="22">
                  <c:v>2011 Qtr2</c:v>
                </c:pt>
                <c:pt idx="23">
                  <c:v>2011 Qtr3</c:v>
                </c:pt>
                <c:pt idx="24">
                  <c:v>2011 Qtr4</c:v>
                </c:pt>
                <c:pt idx="25">
                  <c:v>2012 Qtr1</c:v>
                </c:pt>
                <c:pt idx="26">
                  <c:v>2012 Qtr2</c:v>
                </c:pt>
                <c:pt idx="27">
                  <c:v>2012 Qtr3</c:v>
                </c:pt>
                <c:pt idx="28">
                  <c:v>2012 Qtr4</c:v>
                </c:pt>
                <c:pt idx="29">
                  <c:v>2013 Qtr1</c:v>
                </c:pt>
                <c:pt idx="30">
                  <c:v>2013 Qtr2</c:v>
                </c:pt>
                <c:pt idx="31">
                  <c:v>2013 Qtr3</c:v>
                </c:pt>
                <c:pt idx="32">
                  <c:v>2013 Qtr4</c:v>
                </c:pt>
                <c:pt idx="33">
                  <c:v>2014 Qtr1</c:v>
                </c:pt>
                <c:pt idx="34">
                  <c:v>2014 Qtr2</c:v>
                </c:pt>
                <c:pt idx="35">
                  <c:v>2014 Qtr3</c:v>
                </c:pt>
                <c:pt idx="36">
                  <c:v>2014 Qtr4</c:v>
                </c:pt>
                <c:pt idx="37">
                  <c:v>2015 Qtr1</c:v>
                </c:pt>
                <c:pt idx="38">
                  <c:v>2015 Qtr2</c:v>
                </c:pt>
                <c:pt idx="39">
                  <c:v>2015 Qtr3</c:v>
                </c:pt>
                <c:pt idx="40">
                  <c:v>2015 Qtr4</c:v>
                </c:pt>
                <c:pt idx="41">
                  <c:v>2016 Qtr1</c:v>
                </c:pt>
                <c:pt idx="42">
                  <c:v>2016 Qtr2</c:v>
                </c:pt>
                <c:pt idx="43">
                  <c:v>2016 Qtr3</c:v>
                </c:pt>
                <c:pt idx="44">
                  <c:v>2016 Qtr4</c:v>
                </c:pt>
                <c:pt idx="45">
                  <c:v>2017 Qtr1</c:v>
                </c:pt>
                <c:pt idx="46">
                  <c:v>2017 Qtr2</c:v>
                </c:pt>
                <c:pt idx="47">
                  <c:v>2017 Qtr3</c:v>
                </c:pt>
                <c:pt idx="48">
                  <c:v>2017 Qtr4</c:v>
                </c:pt>
                <c:pt idx="49">
                  <c:v>2018 Qtr1</c:v>
                </c:pt>
                <c:pt idx="50">
                  <c:v>2018 Qtr2</c:v>
                </c:pt>
                <c:pt idx="51">
                  <c:v>2018 Qtr3</c:v>
                </c:pt>
                <c:pt idx="52">
                  <c:v>2018 Qtr4</c:v>
                </c:pt>
                <c:pt idx="53">
                  <c:v>2019 Qtr1</c:v>
                </c:pt>
                <c:pt idx="54">
                  <c:v>2019 Qtr2</c:v>
                </c:pt>
                <c:pt idx="55">
                  <c:v>2019 Qtr3</c:v>
                </c:pt>
                <c:pt idx="56">
                  <c:v>2019 Qtr4</c:v>
                </c:pt>
                <c:pt idx="57">
                  <c:v>2020 Qtr1</c:v>
                </c:pt>
                <c:pt idx="58">
                  <c:v>2020 Qtr2</c:v>
                </c:pt>
                <c:pt idx="59">
                  <c:v>2020 Qtr3</c:v>
                </c:pt>
              </c:strCache>
            </c:strRef>
          </c:cat>
          <c:val>
            <c:numRef>
              <c:f>'National Rent'!$E$14:$E$203</c:f>
              <c:numCache>
                <c:formatCode>0.0%</c:formatCode>
                <c:ptCount val="60"/>
                <c:pt idx="0">
                  <c:v>7.4999999999999997E-2</c:v>
                </c:pt>
                <c:pt idx="1">
                  <c:v>7.7909270216962437E-2</c:v>
                </c:pt>
                <c:pt idx="2">
                  <c:v>7.57281553398058E-2</c:v>
                </c:pt>
                <c:pt idx="3">
                  <c:v>6.4030131826741971E-2</c:v>
                </c:pt>
                <c:pt idx="4">
                  <c:v>8.0930232558139567E-2</c:v>
                </c:pt>
                <c:pt idx="5">
                  <c:v>7.5022872827081449E-2</c:v>
                </c:pt>
                <c:pt idx="6">
                  <c:v>6.0469314079422409E-2</c:v>
                </c:pt>
                <c:pt idx="7">
                  <c:v>5.6637168141592968E-2</c:v>
                </c:pt>
                <c:pt idx="8">
                  <c:v>4.4750430292598987E-2</c:v>
                </c:pt>
                <c:pt idx="9">
                  <c:v>3.4893617021276545E-2</c:v>
                </c:pt>
                <c:pt idx="10">
                  <c:v>4.1702127659574519E-2</c:v>
                </c:pt>
                <c:pt idx="11">
                  <c:v>4.2713567839195929E-2</c:v>
                </c:pt>
                <c:pt idx="12">
                  <c:v>6.2602965403624339E-2</c:v>
                </c:pt>
                <c:pt idx="13">
                  <c:v>7.401315789473685E-2</c:v>
                </c:pt>
                <c:pt idx="14">
                  <c:v>5.2287581699346448E-2</c:v>
                </c:pt>
                <c:pt idx="15">
                  <c:v>-4.8192771084336894E-3</c:v>
                </c:pt>
                <c:pt idx="16">
                  <c:v>-4.1085271317829436E-2</c:v>
                </c:pt>
                <c:pt idx="17">
                  <c:v>-5.6661562021439446E-2</c:v>
                </c:pt>
                <c:pt idx="18">
                  <c:v>-4.2701863354037375E-2</c:v>
                </c:pt>
                <c:pt idx="19">
                  <c:v>-3.2284100080710709E-3</c:v>
                </c:pt>
                <c:pt idx="20">
                  <c:v>4.0420371867421184E-3</c:v>
                </c:pt>
                <c:pt idx="21">
                  <c:v>9.7402597402597626E-3</c:v>
                </c:pt>
                <c:pt idx="22">
                  <c:v>1.7031630170316371E-2</c:v>
                </c:pt>
                <c:pt idx="23">
                  <c:v>2.7530364372469682E-2</c:v>
                </c:pt>
                <c:pt idx="24">
                  <c:v>3.7842190016103082E-2</c:v>
                </c:pt>
                <c:pt idx="25">
                  <c:v>4.5016077170417959E-2</c:v>
                </c:pt>
                <c:pt idx="26">
                  <c:v>4.6251993620414537E-2</c:v>
                </c:pt>
                <c:pt idx="27">
                  <c:v>3.7825059101654714E-2</c:v>
                </c:pt>
                <c:pt idx="28">
                  <c:v>2.5601241272303978E-2</c:v>
                </c:pt>
                <c:pt idx="29">
                  <c:v>2.3076923076923078E-2</c:v>
                </c:pt>
                <c:pt idx="30">
                  <c:v>2.6676829268292686E-2</c:v>
                </c:pt>
                <c:pt idx="31">
                  <c:v>2.809415337889155E-2</c:v>
                </c:pt>
                <c:pt idx="32">
                  <c:v>2.8744326777609772E-2</c:v>
                </c:pt>
                <c:pt idx="33">
                  <c:v>3.2330827067669259E-2</c:v>
                </c:pt>
                <c:pt idx="34">
                  <c:v>2.30141054194508E-2</c:v>
                </c:pt>
                <c:pt idx="35">
                  <c:v>2.1418020679468283E-2</c:v>
                </c:pt>
                <c:pt idx="36">
                  <c:v>2.2794117647058781E-2</c:v>
                </c:pt>
                <c:pt idx="37">
                  <c:v>1.6751638747268628E-2</c:v>
                </c:pt>
                <c:pt idx="38">
                  <c:v>1.5965166908563051E-2</c:v>
                </c:pt>
                <c:pt idx="39">
                  <c:v>1.8799710773680364E-2</c:v>
                </c:pt>
                <c:pt idx="40">
                  <c:v>2.1567217828900073E-2</c:v>
                </c:pt>
                <c:pt idx="41">
                  <c:v>1.3610315186246459E-2</c:v>
                </c:pt>
                <c:pt idx="42">
                  <c:v>2.4285714285714327E-2</c:v>
                </c:pt>
                <c:pt idx="43">
                  <c:v>1.1355571327182358E-2</c:v>
                </c:pt>
                <c:pt idx="44">
                  <c:v>1.2667135819845261E-2</c:v>
                </c:pt>
                <c:pt idx="45">
                  <c:v>2.2614840989399213E-2</c:v>
                </c:pt>
                <c:pt idx="46">
                  <c:v>2.0920502092050208E-2</c:v>
                </c:pt>
                <c:pt idx="47">
                  <c:v>4.1403508771929866E-2</c:v>
                </c:pt>
                <c:pt idx="48">
                  <c:v>3.5441278665740053E-2</c:v>
                </c:pt>
                <c:pt idx="49">
                  <c:v>3.800967519004838E-2</c:v>
                </c:pt>
                <c:pt idx="50">
                  <c:v>3.5519125683060031E-2</c:v>
                </c:pt>
                <c:pt idx="51">
                  <c:v>2.7628032345013438E-2</c:v>
                </c:pt>
                <c:pt idx="52">
                  <c:v>4.0268456375838924E-2</c:v>
                </c:pt>
                <c:pt idx="53">
                  <c:v>3.5952063914780334E-2</c:v>
                </c:pt>
                <c:pt idx="54">
                  <c:v>5.3430079155672786E-2</c:v>
                </c:pt>
                <c:pt idx="55">
                  <c:v>6.0327868852458943E-2</c:v>
                </c:pt>
                <c:pt idx="56">
                  <c:v>4.5806451612903192E-2</c:v>
                </c:pt>
                <c:pt idx="57">
                  <c:v>4.6272493573264892E-2</c:v>
                </c:pt>
                <c:pt idx="58">
                  <c:v>1.1271133375078344E-2</c:v>
                </c:pt>
                <c:pt idx="59">
                  <c:v>-2.4737167594309048E-3</c:v>
                </c:pt>
              </c:numCache>
            </c:numRef>
          </c:val>
          <c:smooth val="0"/>
          <c:extLst>
            <c:ext xmlns:c16="http://schemas.microsoft.com/office/drawing/2014/chart" uri="{C3380CC4-5D6E-409C-BE32-E72D297353CC}">
              <c16:uniqueId val="{00000000-8C80-4577-8CA6-61986FA1746D}"/>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'Metro Rent'!$AX$10</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'Metro Rent'!$AW$11:$AW$37</c:f>
              <c:strCache>
                <c:ptCount val="27"/>
                <c:pt idx="0">
                  <c:v>2016 Qtr1</c:v>
                </c:pt>
                <c:pt idx="1">
                  <c:v>2016 Qtr2</c:v>
                </c:pt>
                <c:pt idx="2">
                  <c:v>2016 Qtr3</c:v>
                </c:pt>
                <c:pt idx="3">
                  <c:v>2016 Qtr4</c:v>
                </c:pt>
                <c:pt idx="4">
                  <c:v>2017 Qtr1</c:v>
                </c:pt>
                <c:pt idx="5">
                  <c:v>2017 Qtr2</c:v>
                </c:pt>
                <c:pt idx="6">
                  <c:v>2017 Qtr3</c:v>
                </c:pt>
                <c:pt idx="7">
                  <c:v>2017 Qtr4</c:v>
                </c:pt>
                <c:pt idx="8">
                  <c:v>2018 Qtr1</c:v>
                </c:pt>
                <c:pt idx="9">
                  <c:v>2018 Qtr2</c:v>
                </c:pt>
                <c:pt idx="10">
                  <c:v>2018 Qtr3</c:v>
                </c:pt>
                <c:pt idx="11">
                  <c:v>2018 Qtr4</c:v>
                </c:pt>
                <c:pt idx="12">
                  <c:v>2019 Qtr1</c:v>
                </c:pt>
                <c:pt idx="13">
                  <c:v>2019 Qtr2</c:v>
                </c:pt>
                <c:pt idx="14">
                  <c:v>2019 Qtr3</c:v>
                </c:pt>
                <c:pt idx="15">
                  <c:v>2019 Qtr4</c:v>
                </c:pt>
                <c:pt idx="16">
                  <c:v>2020 Qtr1</c:v>
                </c:pt>
                <c:pt idx="17">
                  <c:v>2020 Qtr2</c:v>
                </c:pt>
                <c:pt idx="18">
                  <c:v>2020 Qtr3</c:v>
                </c:pt>
                <c:pt idx="19">
                  <c:v>2020 Qtr4</c:v>
                </c:pt>
                <c:pt idx="20">
                  <c:v>2021 Qtr1</c:v>
                </c:pt>
                <c:pt idx="21">
                  <c:v>2021 Qtr2</c:v>
                </c:pt>
                <c:pt idx="22">
                  <c:v>2021 Qtr3</c:v>
                </c:pt>
                <c:pt idx="23">
                  <c:v>2021 Qtr4</c:v>
                </c:pt>
                <c:pt idx="24">
                  <c:v>2022 Qtr1</c:v>
                </c:pt>
                <c:pt idx="25">
                  <c:v>2022 Qtr2</c:v>
                </c:pt>
                <c:pt idx="26">
                  <c:v>2022 Qtr3</c:v>
                </c:pt>
              </c:strCache>
            </c:strRef>
          </c:cat>
          <c:val>
            <c:numRef>
              <c:f>'Metro Rent'!$AX$11:$AX$37</c:f>
              <c:numCache>
                <c:formatCode>0.00%</c:formatCode>
                <c:ptCount val="27"/>
                <c:pt idx="0">
                  <c:v>4.0607792799094877E-2</c:v>
                </c:pt>
                <c:pt idx="1">
                  <c:v>3.4942299005433997E-2</c:v>
                </c:pt>
                <c:pt idx="2">
                  <c:v>-5.9320941877512023E-3</c:v>
                </c:pt>
                <c:pt idx="3">
                  <c:v>2.496996038158894E-3</c:v>
                </c:pt>
                <c:pt idx="4">
                  <c:v>3.8497117119919544E-2</c:v>
                </c:pt>
                <c:pt idx="5">
                  <c:v>3.8730335991718823E-2</c:v>
                </c:pt>
                <c:pt idx="6">
                  <c:v>4.4577353262142516E-2</c:v>
                </c:pt>
                <c:pt idx="7">
                  <c:v>3.9275197455050259E-2</c:v>
                </c:pt>
                <c:pt idx="8">
                  <c:v>7.4585136612509872E-2</c:v>
                </c:pt>
                <c:pt idx="9">
                  <c:v>7.3537250745738136E-2</c:v>
                </c:pt>
                <c:pt idx="10">
                  <c:v>6.6958567896589827E-2</c:v>
                </c:pt>
                <c:pt idx="11">
                  <c:v>5.5789793586844771E-2</c:v>
                </c:pt>
                <c:pt idx="12">
                  <c:v>6.5768230779170267E-2</c:v>
                </c:pt>
                <c:pt idx="13">
                  <c:v>6.8274792077968272E-2</c:v>
                </c:pt>
                <c:pt idx="14">
                  <c:v>8.281530899304923E-2</c:v>
                </c:pt>
                <c:pt idx="15">
                  <c:v>7.6705295751578584E-2</c:v>
                </c:pt>
                <c:pt idx="16">
                  <c:v>4.1645060136152878E-2</c:v>
                </c:pt>
                <c:pt idx="17">
                  <c:v>4.9300047294396521E-2</c:v>
                </c:pt>
                <c:pt idx="18">
                  <c:v>3.5439652783357589E-2</c:v>
                </c:pt>
                <c:pt idx="19">
                  <c:v>5.7019525738627896E-2</c:v>
                </c:pt>
                <c:pt idx="20">
                  <c:v>4.7106999218080592E-2</c:v>
                </c:pt>
                <c:pt idx="21">
                  <c:v>5.3832460764949852E-2</c:v>
                </c:pt>
                <c:pt idx="22">
                  <c:v>3.5934087299917872E-2</c:v>
                </c:pt>
                <c:pt idx="23">
                  <c:v>6.5916398713826485E-2</c:v>
                </c:pt>
                <c:pt idx="24">
                  <c:v>5.9105431309904199E-2</c:v>
                </c:pt>
                <c:pt idx="25">
                  <c:v>0.16355140186915884</c:v>
                </c:pt>
                <c:pt idx="26">
                  <c:v>0.26740506329113911</c:v>
                </c:pt>
              </c:numCache>
            </c:numRef>
          </c:val>
          <c:smooth val="0"/>
          <c:extLst>
            <c:ext xmlns:c16="http://schemas.microsoft.com/office/drawing/2014/chart" uri="{C3380CC4-5D6E-409C-BE32-E72D297353CC}">
              <c16:uniqueId val="{00000001-1652-46D7-8540-71EA3C830E21}"/>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'National Supplies &amp; Other'!$E$13</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Supplies &amp; Other'!$C$14:$C$214</c:f>
              <c:strCache>
                <c:ptCount val="68"/>
                <c:pt idx="0">
                  <c:v>2005 Qtr4</c:v>
                </c:pt>
                <c:pt idx="1">
                  <c:v>2006 Qtr1</c:v>
                </c:pt>
                <c:pt idx="2">
                  <c:v>2006 Qtr2</c:v>
                </c:pt>
                <c:pt idx="3">
                  <c:v>2006 Qtr3</c:v>
                </c:pt>
                <c:pt idx="4">
                  <c:v>2006 Qtr4</c:v>
                </c:pt>
                <c:pt idx="5">
                  <c:v>2007 Qtr1</c:v>
                </c:pt>
                <c:pt idx="6">
                  <c:v>2007 Qtr2</c:v>
                </c:pt>
                <c:pt idx="7">
                  <c:v>2007 Qtr3</c:v>
                </c:pt>
                <c:pt idx="8">
                  <c:v>2007 Qtr4</c:v>
                </c:pt>
                <c:pt idx="9">
                  <c:v>2008 Qtr1</c:v>
                </c:pt>
                <c:pt idx="10">
                  <c:v>2008 Qtr2</c:v>
                </c:pt>
                <c:pt idx="11">
                  <c:v>2008 Qtr3</c:v>
                </c:pt>
                <c:pt idx="12">
                  <c:v>2008 Qtr4</c:v>
                </c:pt>
                <c:pt idx="13">
                  <c:v>2009 Qtr1</c:v>
                </c:pt>
                <c:pt idx="14">
                  <c:v>2009 Qtr2</c:v>
                </c:pt>
                <c:pt idx="15">
                  <c:v>2009 Qtr3</c:v>
                </c:pt>
                <c:pt idx="16">
                  <c:v>2009 Qtr4</c:v>
                </c:pt>
                <c:pt idx="17">
                  <c:v>2010 Qtr1</c:v>
                </c:pt>
                <c:pt idx="18">
                  <c:v>2010 Qtr2</c:v>
                </c:pt>
                <c:pt idx="19">
                  <c:v>2010 Qtr3</c:v>
                </c:pt>
                <c:pt idx="20">
                  <c:v>2010 Qtr4</c:v>
                </c:pt>
                <c:pt idx="21">
                  <c:v>2011 Qtr1</c:v>
                </c:pt>
                <c:pt idx="22">
                  <c:v>2011 Qtr2</c:v>
                </c:pt>
                <c:pt idx="23">
                  <c:v>2011 Qtr3</c:v>
                </c:pt>
                <c:pt idx="24">
                  <c:v>2011 Qtr4</c:v>
                </c:pt>
                <c:pt idx="25">
                  <c:v>2012 Qtr1</c:v>
                </c:pt>
                <c:pt idx="26">
                  <c:v>2012 Qtr2</c:v>
                </c:pt>
                <c:pt idx="27">
                  <c:v>2012 Qtr3</c:v>
                </c:pt>
                <c:pt idx="28">
                  <c:v>2012 Qtr4</c:v>
                </c:pt>
                <c:pt idx="29">
                  <c:v>2013 Qtr1</c:v>
                </c:pt>
                <c:pt idx="30">
                  <c:v>2013 Qtr2</c:v>
                </c:pt>
                <c:pt idx="31">
                  <c:v>2013 Qtr3</c:v>
                </c:pt>
                <c:pt idx="32">
                  <c:v>2013 Qtr4</c:v>
                </c:pt>
                <c:pt idx="33">
                  <c:v>2014 Qtr1</c:v>
                </c:pt>
                <c:pt idx="34">
                  <c:v>2014 Qtr2</c:v>
                </c:pt>
                <c:pt idx="35">
                  <c:v>2014 Qtr3</c:v>
                </c:pt>
                <c:pt idx="36">
                  <c:v>2014 Qtr4</c:v>
                </c:pt>
                <c:pt idx="37">
                  <c:v>2015 Qtr1</c:v>
                </c:pt>
                <c:pt idx="38">
                  <c:v>2015 Qtr2</c:v>
                </c:pt>
                <c:pt idx="39">
                  <c:v>2015 Qtr3</c:v>
                </c:pt>
                <c:pt idx="40">
                  <c:v>2015 Qtr4</c:v>
                </c:pt>
                <c:pt idx="41">
                  <c:v>2016 Qtr1</c:v>
                </c:pt>
                <c:pt idx="42">
                  <c:v>2016 Qtr2</c:v>
                </c:pt>
                <c:pt idx="43">
                  <c:v>2016 Qtr3</c:v>
                </c:pt>
                <c:pt idx="44">
                  <c:v>2016 Qtr4</c:v>
                </c:pt>
                <c:pt idx="45">
                  <c:v>2017 Qtr1</c:v>
                </c:pt>
                <c:pt idx="46">
                  <c:v>2017 Qtr2</c:v>
                </c:pt>
                <c:pt idx="47">
                  <c:v>2017 Qtr3</c:v>
                </c:pt>
                <c:pt idx="48">
                  <c:v>2017 Qtr4</c:v>
                </c:pt>
                <c:pt idx="49">
                  <c:v>2018 Qtr1</c:v>
                </c:pt>
                <c:pt idx="50">
                  <c:v>2018 Qtr2</c:v>
                </c:pt>
                <c:pt idx="51">
                  <c:v>2018 Qtr3</c:v>
                </c:pt>
                <c:pt idx="52">
                  <c:v>2018 Qtr4</c:v>
                </c:pt>
                <c:pt idx="53">
                  <c:v>2019 Qtr1</c:v>
                </c:pt>
                <c:pt idx="54">
                  <c:v>2019 Qtr2</c:v>
                </c:pt>
                <c:pt idx="55">
                  <c:v>2019 Qtr3</c:v>
                </c:pt>
                <c:pt idx="56">
                  <c:v>2019 Qtr4</c:v>
                </c:pt>
                <c:pt idx="57">
                  <c:v>2020 Qtr1</c:v>
                </c:pt>
                <c:pt idx="58">
                  <c:v>2020 Qtr2</c:v>
                </c:pt>
                <c:pt idx="59">
                  <c:v>2020 Qtr3</c:v>
                </c:pt>
                <c:pt idx="60">
                  <c:v>2020 Qtr4</c:v>
                </c:pt>
                <c:pt idx="61">
                  <c:v>2021 Qtr1</c:v>
                </c:pt>
                <c:pt idx="62">
                  <c:v>2021 Qtr2</c:v>
                </c:pt>
                <c:pt idx="63">
                  <c:v>2021 Qtr3</c:v>
                </c:pt>
                <c:pt idx="64">
                  <c:v>2021 Qtr4</c:v>
                </c:pt>
                <c:pt idx="65">
                  <c:v>2022 Qtr1</c:v>
                </c:pt>
                <c:pt idx="66">
                  <c:v>2022 Qtr2</c:v>
                </c:pt>
                <c:pt idx="67">
                  <c:v>2022 Qtr3</c:v>
                </c:pt>
              </c:strCache>
            </c:strRef>
          </c:cat>
          <c:val>
            <c:numRef>
              <c:f>'National Supplies &amp; Other'!$E$14:$E$214</c:f>
              <c:numCache>
                <c:formatCode>0.00%</c:formatCode>
                <c:ptCount val="68"/>
                <c:pt idx="0">
                  <c:v>1.4886731391585833E-2</c:v>
                </c:pt>
                <c:pt idx="1">
                  <c:v>1.7994858611825267E-2</c:v>
                </c:pt>
                <c:pt idx="2">
                  <c:v>1.7925736235595464E-2</c:v>
                </c:pt>
                <c:pt idx="3">
                  <c:v>1.3367281985996146E-2</c:v>
                </c:pt>
                <c:pt idx="4">
                  <c:v>2.0408163265306048E-2</c:v>
                </c:pt>
                <c:pt idx="5">
                  <c:v>1.5782828282828284E-2</c:v>
                </c:pt>
                <c:pt idx="6">
                  <c:v>1.6981132075471625E-2</c:v>
                </c:pt>
                <c:pt idx="7">
                  <c:v>1.9472361809045369E-2</c:v>
                </c:pt>
                <c:pt idx="8">
                  <c:v>2.1250000000000036E-2</c:v>
                </c:pt>
                <c:pt idx="9">
                  <c:v>2.6103169670602788E-2</c:v>
                </c:pt>
                <c:pt idx="10">
                  <c:v>3.0303030303030342E-2</c:v>
                </c:pt>
                <c:pt idx="11">
                  <c:v>4.06654343807763E-2</c:v>
                </c:pt>
                <c:pt idx="12">
                  <c:v>4.5287637698898445E-2</c:v>
                </c:pt>
                <c:pt idx="13">
                  <c:v>3.6947304663840067E-2</c:v>
                </c:pt>
                <c:pt idx="14">
                  <c:v>3.1212484993997702E-2</c:v>
                </c:pt>
                <c:pt idx="15">
                  <c:v>1.5985790408525689E-2</c:v>
                </c:pt>
                <c:pt idx="16">
                  <c:v>7.6112412177984949E-3</c:v>
                </c:pt>
                <c:pt idx="17">
                  <c:v>9.9299065420561747E-3</c:v>
                </c:pt>
                <c:pt idx="18">
                  <c:v>1.0477299185098852E-2</c:v>
                </c:pt>
                <c:pt idx="19">
                  <c:v>1.5734265734265833E-2</c:v>
                </c:pt>
                <c:pt idx="20">
                  <c:v>1.452643811737362E-2</c:v>
                </c:pt>
                <c:pt idx="21">
                  <c:v>1.9086176980913725E-2</c:v>
                </c:pt>
                <c:pt idx="22">
                  <c:v>2.3041474654377881E-2</c:v>
                </c:pt>
                <c:pt idx="23">
                  <c:v>2.696500286861726E-2</c:v>
                </c:pt>
                <c:pt idx="24">
                  <c:v>3.0927835051546424E-2</c:v>
                </c:pt>
                <c:pt idx="25">
                  <c:v>2.8944381384790142E-2</c:v>
                </c:pt>
                <c:pt idx="26">
                  <c:v>2.5337837837837839E-2</c:v>
                </c:pt>
                <c:pt idx="27">
                  <c:v>2.3463687150837926E-2</c:v>
                </c:pt>
                <c:pt idx="28">
                  <c:v>2.0555555555555494E-2</c:v>
                </c:pt>
                <c:pt idx="29">
                  <c:v>1.7098731384445637E-2</c:v>
                </c:pt>
                <c:pt idx="30">
                  <c:v>1.5925315760571147E-2</c:v>
                </c:pt>
                <c:pt idx="31">
                  <c:v>1.2008733624454242E-2</c:v>
                </c:pt>
                <c:pt idx="32">
                  <c:v>1.633097441480675E-2</c:v>
                </c:pt>
                <c:pt idx="33">
                  <c:v>1.7895878524945678E-2</c:v>
                </c:pt>
                <c:pt idx="34">
                  <c:v>1.891891891891892E-2</c:v>
                </c:pt>
                <c:pt idx="35">
                  <c:v>2.0496224379719433E-2</c:v>
                </c:pt>
                <c:pt idx="36">
                  <c:v>1.6604177825388446E-2</c:v>
                </c:pt>
                <c:pt idx="37">
                  <c:v>1.9712306872669245E-2</c:v>
                </c:pt>
                <c:pt idx="38">
                  <c:v>2.2281167108753254E-2</c:v>
                </c:pt>
                <c:pt idx="39">
                  <c:v>2.1141649048625793E-2</c:v>
                </c:pt>
                <c:pt idx="40">
                  <c:v>1.8967334035827156E-2</c:v>
                </c:pt>
                <c:pt idx="41">
                  <c:v>1.5151515151515181E-2</c:v>
                </c:pt>
                <c:pt idx="42">
                  <c:v>1.4011416709911869E-2</c:v>
                </c:pt>
                <c:pt idx="43">
                  <c:v>1.3975155279503194E-2</c:v>
                </c:pt>
                <c:pt idx="44">
                  <c:v>1.706308169596682E-2</c:v>
                </c:pt>
                <c:pt idx="45">
                  <c:v>1.8013381369016982E-2</c:v>
                </c:pt>
                <c:pt idx="46">
                  <c:v>1.7400204708290713E-2</c:v>
                </c:pt>
                <c:pt idx="47">
                  <c:v>1.6845329249617066E-2</c:v>
                </c:pt>
                <c:pt idx="48">
                  <c:v>1.9827147941026975E-2</c:v>
                </c:pt>
                <c:pt idx="49">
                  <c:v>2.0222446916076844E-2</c:v>
                </c:pt>
                <c:pt idx="50">
                  <c:v>2.1629778672032106E-2</c:v>
                </c:pt>
                <c:pt idx="51">
                  <c:v>2.7108433734939791E-2</c:v>
                </c:pt>
                <c:pt idx="52">
                  <c:v>2.5922233300099788E-2</c:v>
                </c:pt>
                <c:pt idx="53">
                  <c:v>2.6759167492566783E-2</c:v>
                </c:pt>
                <c:pt idx="54">
                  <c:v>2.3141309699655426E-2</c:v>
                </c:pt>
                <c:pt idx="55">
                  <c:v>1.8572825024437984E-2</c:v>
                </c:pt>
                <c:pt idx="56">
                  <c:v>1.4091350826044593E-2</c:v>
                </c:pt>
                <c:pt idx="57">
                  <c:v>1.0617760617760701E-2</c:v>
                </c:pt>
                <c:pt idx="58">
                  <c:v>1.0105871029836353E-2</c:v>
                </c:pt>
                <c:pt idx="59">
                  <c:v>1.2955854126679408E-2</c:v>
                </c:pt>
                <c:pt idx="60">
                  <c:v>1.4374700527072353E-2</c:v>
                </c:pt>
                <c:pt idx="61">
                  <c:v>1.9102196752626553E-2</c:v>
                </c:pt>
                <c:pt idx="62">
                  <c:v>3.620771796093375E-2</c:v>
                </c:pt>
                <c:pt idx="63">
                  <c:v>5.0686878256750438E-2</c:v>
                </c:pt>
                <c:pt idx="64">
                  <c:v>6.4241851676901385E-2</c:v>
                </c:pt>
                <c:pt idx="65">
                  <c:v>8.2947516401124619E-2</c:v>
                </c:pt>
                <c:pt idx="66">
                  <c:v>8.9563218390804555E-2</c:v>
                </c:pt>
                <c:pt idx="67">
                  <c:v>8.1311992786293932E-2</c:v>
                </c:pt>
              </c:numCache>
            </c:numRef>
          </c:val>
          <c:smooth val="0"/>
          <c:extLst>
            <c:ext xmlns:c16="http://schemas.microsoft.com/office/drawing/2014/chart" uri="{C3380CC4-5D6E-409C-BE32-E72D297353CC}">
              <c16:uniqueId val="{00000001-2C3D-4139-ABB5-FD5ED19B137A}"/>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'National Maintenance &amp; Repair'!$E$13</c:f>
              <c:strCache>
                <c:ptCount val="1"/>
                <c:pt idx="0">
                  <c:v>"Seasonal" Year over Year Changes</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0"/>
            <c:dispEq val="0"/>
          </c:trendline>
          <c:cat>
            <c:strRef>
              <c:f>'National Maintenance &amp; Repair'!$C$14:$C$162</c:f>
              <c:strCache>
                <c:ptCount val="50"/>
                <c:pt idx="0">
                  <c:v>2010 Qtr2</c:v>
                </c:pt>
                <c:pt idx="1">
                  <c:v>2010 Qtr3</c:v>
                </c:pt>
                <c:pt idx="2">
                  <c:v>2010 Qtr4</c:v>
                </c:pt>
                <c:pt idx="3">
                  <c:v>2011 Qtr1</c:v>
                </c:pt>
                <c:pt idx="4">
                  <c:v>2011 Qtr2</c:v>
                </c:pt>
                <c:pt idx="5">
                  <c:v>2011 Qtr3</c:v>
                </c:pt>
                <c:pt idx="6">
                  <c:v>2011 Qtr4</c:v>
                </c:pt>
                <c:pt idx="7">
                  <c:v>2012 Qtr1</c:v>
                </c:pt>
                <c:pt idx="8">
                  <c:v>2012 Qtr2</c:v>
                </c:pt>
                <c:pt idx="9">
                  <c:v>2012 Qtr3</c:v>
                </c:pt>
                <c:pt idx="10">
                  <c:v>2012 Qtr4</c:v>
                </c:pt>
                <c:pt idx="11">
                  <c:v>2013 Qtr1</c:v>
                </c:pt>
                <c:pt idx="12">
                  <c:v>2013 Qtr2</c:v>
                </c:pt>
                <c:pt idx="13">
                  <c:v>2013 Qtr3</c:v>
                </c:pt>
                <c:pt idx="14">
                  <c:v>2013 Qtr4</c:v>
                </c:pt>
                <c:pt idx="15">
                  <c:v>2014 Qtr1</c:v>
                </c:pt>
                <c:pt idx="16">
                  <c:v>2014 Qtr2</c:v>
                </c:pt>
                <c:pt idx="17">
                  <c:v>2014 Qtr3</c:v>
                </c:pt>
                <c:pt idx="18">
                  <c:v>2014 Qtr4</c:v>
                </c:pt>
                <c:pt idx="19">
                  <c:v>2015 Qtr1</c:v>
                </c:pt>
                <c:pt idx="20">
                  <c:v>2015 Qtr2</c:v>
                </c:pt>
                <c:pt idx="21">
                  <c:v>2015 Qtr3</c:v>
                </c:pt>
                <c:pt idx="22">
                  <c:v>2015 Qtr4</c:v>
                </c:pt>
                <c:pt idx="23">
                  <c:v>2016 Qtr1</c:v>
                </c:pt>
                <c:pt idx="24">
                  <c:v>2016 Qtr2</c:v>
                </c:pt>
                <c:pt idx="25">
                  <c:v>2016 Qtr3</c:v>
                </c:pt>
                <c:pt idx="26">
                  <c:v>2016 Qtr4</c:v>
                </c:pt>
                <c:pt idx="27">
                  <c:v>2017 Qtr1</c:v>
                </c:pt>
                <c:pt idx="28">
                  <c:v>2017 Qtr2</c:v>
                </c:pt>
                <c:pt idx="29">
                  <c:v>2017 Qtr3</c:v>
                </c:pt>
                <c:pt idx="30">
                  <c:v>2017 Qtr4</c:v>
                </c:pt>
                <c:pt idx="31">
                  <c:v>2018 Qtr1</c:v>
                </c:pt>
                <c:pt idx="32">
                  <c:v>2018 Qtr2</c:v>
                </c:pt>
                <c:pt idx="33">
                  <c:v>2018 Qtr3</c:v>
                </c:pt>
                <c:pt idx="34">
                  <c:v>2018 Qtr4</c:v>
                </c:pt>
                <c:pt idx="35">
                  <c:v>2019 Qtr1</c:v>
                </c:pt>
                <c:pt idx="36">
                  <c:v>2019 Qtr2</c:v>
                </c:pt>
                <c:pt idx="37">
                  <c:v>2019 Qtr3</c:v>
                </c:pt>
                <c:pt idx="38">
                  <c:v>2019 Qtr4</c:v>
                </c:pt>
                <c:pt idx="39">
                  <c:v>2020 Qtr1</c:v>
                </c:pt>
                <c:pt idx="40">
                  <c:v>2020 Qtr2</c:v>
                </c:pt>
                <c:pt idx="41">
                  <c:v>2020 Qtr3</c:v>
                </c:pt>
                <c:pt idx="42">
                  <c:v>2020 Qtr4</c:v>
                </c:pt>
                <c:pt idx="43">
                  <c:v>2021 Qtr1</c:v>
                </c:pt>
                <c:pt idx="44">
                  <c:v>2021 Qtr2</c:v>
                </c:pt>
                <c:pt idx="45">
                  <c:v>2021 Qtr3</c:v>
                </c:pt>
                <c:pt idx="46">
                  <c:v>2021 Qtr4</c:v>
                </c:pt>
                <c:pt idx="47">
                  <c:v>2022 Qtr1</c:v>
                </c:pt>
                <c:pt idx="48">
                  <c:v>2022 Qtr2</c:v>
                </c:pt>
                <c:pt idx="49">
                  <c:v>2022 Qtr3</c:v>
                </c:pt>
              </c:strCache>
            </c:strRef>
          </c:cat>
          <c:val>
            <c:numRef>
              <c:f>'National Maintenance &amp; Repair'!$E$14:$E$162</c:f>
              <c:numCache>
                <c:formatCode>0.00%</c:formatCode>
                <c:ptCount val="50"/>
                <c:pt idx="0">
                  <c:v>1.4910536779324057E-2</c:v>
                </c:pt>
                <c:pt idx="1">
                  <c:v>1.3875123885034603E-2</c:v>
                </c:pt>
                <c:pt idx="2">
                  <c:v>1.4822134387351778E-2</c:v>
                </c:pt>
                <c:pt idx="3">
                  <c:v>9.8039215686274508E-3</c:v>
                </c:pt>
                <c:pt idx="4">
                  <c:v>1.3712047012732672E-2</c:v>
                </c:pt>
                <c:pt idx="5">
                  <c:v>1.5640273704789917E-2</c:v>
                </c:pt>
                <c:pt idx="6">
                  <c:v>1.2658227848101238E-2</c:v>
                </c:pt>
                <c:pt idx="7">
                  <c:v>1.8446601941747628E-2</c:v>
                </c:pt>
                <c:pt idx="8">
                  <c:v>1.4492753623188406E-2</c:v>
                </c:pt>
                <c:pt idx="9">
                  <c:v>1.1549566891241468E-2</c:v>
                </c:pt>
                <c:pt idx="10">
                  <c:v>1.0576923076923022E-2</c:v>
                </c:pt>
                <c:pt idx="11">
                  <c:v>1.8112488083889336E-2</c:v>
                </c:pt>
                <c:pt idx="12">
                  <c:v>1.7142857142857116E-2</c:v>
                </c:pt>
                <c:pt idx="13">
                  <c:v>1.9980970504281718E-2</c:v>
                </c:pt>
                <c:pt idx="14">
                  <c:v>1.9980970504281718E-2</c:v>
                </c:pt>
                <c:pt idx="15">
                  <c:v>1.591760299625471E-2</c:v>
                </c:pt>
                <c:pt idx="16">
                  <c:v>2.0599250936329614E-2</c:v>
                </c:pt>
                <c:pt idx="17">
                  <c:v>2.2388059701492456E-2</c:v>
                </c:pt>
                <c:pt idx="18">
                  <c:v>2.7052238805970068E-2</c:v>
                </c:pt>
                <c:pt idx="19">
                  <c:v>1.9354838709677368E-2</c:v>
                </c:pt>
                <c:pt idx="20">
                  <c:v>2.2935779816513763E-2</c:v>
                </c:pt>
                <c:pt idx="21">
                  <c:v>1.9160583941605917E-2</c:v>
                </c:pt>
                <c:pt idx="22">
                  <c:v>1.7257039055404232E-2</c:v>
                </c:pt>
                <c:pt idx="23">
                  <c:v>1.35623869801085E-2</c:v>
                </c:pt>
                <c:pt idx="24">
                  <c:v>8.9686098654708519E-3</c:v>
                </c:pt>
                <c:pt idx="25">
                  <c:v>1.7905102954341987E-2</c:v>
                </c:pt>
                <c:pt idx="26">
                  <c:v>2.2321428571428572E-2</c:v>
                </c:pt>
                <c:pt idx="27">
                  <c:v>2.5869759143621818E-2</c:v>
                </c:pt>
                <c:pt idx="28">
                  <c:v>2.577777777777783E-2</c:v>
                </c:pt>
                <c:pt idx="29">
                  <c:v>1.7590149516270887E-2</c:v>
                </c:pt>
                <c:pt idx="30">
                  <c:v>1.2227074235807911E-2</c:v>
                </c:pt>
                <c:pt idx="31">
                  <c:v>1.5652173913043455E-2</c:v>
                </c:pt>
                <c:pt idx="32">
                  <c:v>1.6464471403812752E-2</c:v>
                </c:pt>
                <c:pt idx="33">
                  <c:v>1.815038893690574E-2</c:v>
                </c:pt>
                <c:pt idx="34">
                  <c:v>2.415875754961171E-2</c:v>
                </c:pt>
                <c:pt idx="35">
                  <c:v>2.8253424657534224E-2</c:v>
                </c:pt>
                <c:pt idx="36">
                  <c:v>2.4722932651321448E-2</c:v>
                </c:pt>
                <c:pt idx="37">
                  <c:v>2.8013582342954136E-2</c:v>
                </c:pt>
                <c:pt idx="38">
                  <c:v>2.1903959561920761E-2</c:v>
                </c:pt>
                <c:pt idx="39">
                  <c:v>6.6611157368860231E-3</c:v>
                </c:pt>
                <c:pt idx="40">
                  <c:v>1.7470881863560685E-2</c:v>
                </c:pt>
                <c:pt idx="41">
                  <c:v>-2.4772914946325116E-3</c:v>
                </c:pt>
                <c:pt idx="42">
                  <c:v>-2.4732069249793665E-3</c:v>
                </c:pt>
                <c:pt idx="43">
                  <c:v>3.3085194375516249E-3</c:v>
                </c:pt>
                <c:pt idx="44">
                  <c:v>3.8430089942763722E-2</c:v>
                </c:pt>
                <c:pt idx="45">
                  <c:v>7.4503311258278263E-2</c:v>
                </c:pt>
                <c:pt idx="46">
                  <c:v>0.10082644628099165</c:v>
                </c:pt>
                <c:pt idx="47">
                  <c:v>0.14119538334707335</c:v>
                </c:pt>
                <c:pt idx="48">
                  <c:v>0.11714960629921249</c:v>
                </c:pt>
                <c:pt idx="49">
                  <c:v>9.1895223420647126E-2</c:v>
                </c:pt>
              </c:numCache>
            </c:numRef>
          </c:val>
          <c:smooth val="0"/>
          <c:extLst>
            <c:ext xmlns:c16="http://schemas.microsoft.com/office/drawing/2014/chart" uri="{C3380CC4-5D6E-409C-BE32-E72D297353CC}">
              <c16:uniqueId val="{00000001-314F-4D72-833A-FCB36FDB6CD2}"/>
            </c:ext>
          </c:extLst>
        </c:ser>
        <c:dLbls>
          <c:showLegendKey val="0"/>
          <c:showVal val="0"/>
          <c:showCatName val="0"/>
          <c:showSerName val="0"/>
          <c:showPercent val="0"/>
          <c:showBubbleSize val="0"/>
        </c:dLbls>
        <c:smooth val="0"/>
        <c:axId val="235626720"/>
        <c:axId val="1941184736"/>
      </c:lineChart>
      <c:catAx>
        <c:axId val="23562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84736"/>
        <c:crosses val="autoZero"/>
        <c:auto val="1"/>
        <c:lblAlgn val="ctr"/>
        <c:lblOffset val="100"/>
        <c:noMultiLvlLbl val="0"/>
      </c:catAx>
      <c:valAx>
        <c:axId val="19411847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5626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102051</xdr:colOff>
      <xdr:row>23</xdr:row>
      <xdr:rowOff>145036</xdr:rowOff>
    </xdr:from>
    <xdr:to>
      <xdr:col>4</xdr:col>
      <xdr:colOff>432746</xdr:colOff>
      <xdr:row>33</xdr:row>
      <xdr:rowOff>15997</xdr:rowOff>
    </xdr:to>
    <xdr:sp macro="" textlink="">
      <xdr:nvSpPr>
        <xdr:cNvPr id="3" name="Rounded Rectangle 2">
          <a:extLst>
            <a:ext uri="{FF2B5EF4-FFF2-40B4-BE49-F238E27FC236}">
              <a16:creationId xmlns:a16="http://schemas.microsoft.com/office/drawing/2014/main" id="{00000000-0008-0000-0700-000003000000}"/>
            </a:ext>
          </a:extLst>
        </xdr:cNvPr>
        <xdr:cNvSpPr/>
      </xdr:nvSpPr>
      <xdr:spPr>
        <a:xfrm>
          <a:off x="906384" y="5256786"/>
          <a:ext cx="3103529" cy="178654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2</xdr:col>
      <xdr:colOff>263315</xdr:colOff>
      <xdr:row>24</xdr:row>
      <xdr:rowOff>89456</xdr:rowOff>
    </xdr:from>
    <xdr:to>
      <xdr:col>4</xdr:col>
      <xdr:colOff>401329</xdr:colOff>
      <xdr:row>31</xdr:row>
      <xdr:rowOff>185135</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1104690" y="5177394"/>
          <a:ext cx="3257452" cy="1397429"/>
          <a:chOff x="6890470" y="3078394"/>
          <a:chExt cx="2940715" cy="1238679"/>
        </a:xfrm>
      </xdr:grpSpPr>
      <xdr:grpSp>
        <xdr:nvGrpSpPr>
          <xdr:cNvPr id="5" name="Group 4">
            <a:extLst>
              <a:ext uri="{FF2B5EF4-FFF2-40B4-BE49-F238E27FC236}">
                <a16:creationId xmlns:a16="http://schemas.microsoft.com/office/drawing/2014/main" id="{00000000-0008-0000-0700-000005000000}"/>
              </a:ext>
            </a:extLst>
          </xdr:cNvPr>
          <xdr:cNvGrpSpPr/>
        </xdr:nvGrpSpPr>
        <xdr:grpSpPr>
          <a:xfrm>
            <a:off x="6923722" y="3078394"/>
            <a:ext cx="2907463" cy="609600"/>
            <a:chOff x="1642370" y="947565"/>
            <a:chExt cx="2907463" cy="609600"/>
          </a:xfrm>
        </xdr:grpSpPr>
        <xdr:pic>
          <xdr:nvPicPr>
            <xdr:cNvPr id="7" name="Picture 6" descr="AFCERC Logo">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370" y="985665"/>
              <a:ext cx="6096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Text Box 2">
              <a:extLst>
                <a:ext uri="{FF2B5EF4-FFF2-40B4-BE49-F238E27FC236}">
                  <a16:creationId xmlns:a16="http://schemas.microsoft.com/office/drawing/2014/main" id="{00000000-0008-0000-0700-000008000000}"/>
                </a:ext>
              </a:extLst>
            </xdr:cNvPr>
            <xdr:cNvSpPr txBox="1">
              <a:spLocks noChangeArrowheads="1"/>
            </xdr:cNvSpPr>
          </xdr:nvSpPr>
          <xdr:spPr bwMode="auto">
            <a:xfrm>
              <a:off x="2172393" y="947565"/>
              <a:ext cx="2377440" cy="609600"/>
            </a:xfrm>
            <a:prstGeom prst="rect">
              <a:avLst/>
            </a:prstGeom>
            <a:noFill/>
            <a:ln w="9525">
              <a:noFill/>
              <a:miter lim="800000"/>
              <a:headEnd/>
              <a:tailEnd/>
            </a:ln>
          </xdr:spPr>
          <xdr:txBody>
            <a:bodyPr rot="0" vert="horz" wrap="square" lIns="91440" tIns="45720" rIns="91440" bIns="4572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spcBef>
                  <a:spcPts val="0"/>
                </a:spcBef>
                <a:spcAft>
                  <a:spcPts val="0"/>
                </a:spcAft>
              </a:pPr>
              <a:r>
                <a:rPr lang="en-US" sz="1100" b="1">
                  <a:effectLst/>
                  <a:latin typeface="Franklin Gothic Demi" panose="020B0703020102020204" pitchFamily="34" charset="0"/>
                  <a:ea typeface="Calibri" panose="020F0502020204030204" pitchFamily="34" charset="0"/>
                  <a:cs typeface="Times New Roman" panose="02020603050405020304" pitchFamily="18" charset="0"/>
                </a:rPr>
                <a:t>Agribusiness, Food, and Consumer Economics Research Center</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0"/>
                </a:spcAft>
              </a:pPr>
              <a:r>
                <a:rPr lang="en-US" sz="1200" b="1" i="1">
                  <a:effectLst/>
                  <a:latin typeface="Arial Narrow" panose="020B0606020202030204" pitchFamily="34" charset="0"/>
                  <a:ea typeface="Calibri" panose="020F0502020204030204" pitchFamily="34" charset="0"/>
                  <a:cs typeface="Times New Roman" panose="02020603050405020304" pitchFamily="18" charset="0"/>
                </a:rPr>
                <a:t>at Texas A&amp;M University </a:t>
              </a:r>
              <a:endParaRPr lang="en-US" sz="1200">
                <a:effectLst/>
                <a:latin typeface="Times New Roman" panose="02020603050405020304" pitchFamily="18" charset="0"/>
                <a:ea typeface="Calibri" panose="020F0502020204030204" pitchFamily="34" charset="0"/>
                <a:cs typeface="Times New Roman" panose="02020603050405020304" pitchFamily="18" charset="0"/>
              </a:endParaRPr>
            </a:p>
          </xdr:txBody>
        </xdr:sp>
      </xdr:grpSp>
      <xdr:pic>
        <xdr:nvPicPr>
          <xdr:cNvPr id="6" name="Picture 5" descr="Image result for global cold chain alliance">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90470" y="3826622"/>
            <a:ext cx="2770491" cy="49045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866774</xdr:colOff>
      <xdr:row>14</xdr:row>
      <xdr:rowOff>33337</xdr:rowOff>
    </xdr:from>
    <xdr:to>
      <xdr:col>12</xdr:col>
      <xdr:colOff>457200</xdr:colOff>
      <xdr:row>37</xdr:row>
      <xdr:rowOff>33337</xdr:rowOff>
    </xdr:to>
    <xdr:graphicFrame macro="">
      <xdr:nvGraphicFramePr>
        <xdr:cNvPr id="2" name="Chart 1">
          <a:extLst>
            <a:ext uri="{FF2B5EF4-FFF2-40B4-BE49-F238E27FC236}">
              <a16:creationId xmlns:a16="http://schemas.microsoft.com/office/drawing/2014/main" id="{46B974EA-911C-45B6-8D3F-97337C4179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202407</xdr:colOff>
      <xdr:row>10</xdr:row>
      <xdr:rowOff>123823</xdr:rowOff>
    </xdr:from>
    <xdr:to>
      <xdr:col>22</xdr:col>
      <xdr:colOff>1175689</xdr:colOff>
      <xdr:row>156</xdr:row>
      <xdr:rowOff>123823</xdr:rowOff>
    </xdr:to>
    <xdr:graphicFrame macro="">
      <xdr:nvGraphicFramePr>
        <xdr:cNvPr id="2" name="Chart 1">
          <a:extLst>
            <a:ext uri="{FF2B5EF4-FFF2-40B4-BE49-F238E27FC236}">
              <a16:creationId xmlns:a16="http://schemas.microsoft.com/office/drawing/2014/main" id="{6772DD6B-35B7-4D90-AFD1-29FA36FF98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108</xdr:col>
      <xdr:colOff>180974</xdr:colOff>
      <xdr:row>8</xdr:row>
      <xdr:rowOff>180974</xdr:rowOff>
    </xdr:from>
    <xdr:to>
      <xdr:col>126</xdr:col>
      <xdr:colOff>171450</xdr:colOff>
      <xdr:row>35</xdr:row>
      <xdr:rowOff>152399</xdr:rowOff>
    </xdr:to>
    <xdr:graphicFrame macro="">
      <xdr:nvGraphicFramePr>
        <xdr:cNvPr id="2" name="Chart 1">
          <a:extLst>
            <a:ext uri="{FF2B5EF4-FFF2-40B4-BE49-F238E27FC236}">
              <a16:creationId xmlns:a16="http://schemas.microsoft.com/office/drawing/2014/main" id="{068341AB-4EBF-460F-8D0B-B793CCC4C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12</xdr:row>
      <xdr:rowOff>138110</xdr:rowOff>
    </xdr:from>
    <xdr:to>
      <xdr:col>19</xdr:col>
      <xdr:colOff>180975</xdr:colOff>
      <xdr:row>91</xdr:row>
      <xdr:rowOff>138110</xdr:rowOff>
    </xdr:to>
    <xdr:graphicFrame macro="">
      <xdr:nvGraphicFramePr>
        <xdr:cNvPr id="2" name="Chart 1">
          <a:extLst>
            <a:ext uri="{FF2B5EF4-FFF2-40B4-BE49-F238E27FC236}">
              <a16:creationId xmlns:a16="http://schemas.microsoft.com/office/drawing/2014/main" id="{C37B639B-6B52-4ECF-9303-B95614722D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51</xdr:col>
      <xdr:colOff>114300</xdr:colOff>
      <xdr:row>9</xdr:row>
      <xdr:rowOff>628650</xdr:rowOff>
    </xdr:from>
    <xdr:to>
      <xdr:col>64</xdr:col>
      <xdr:colOff>419100</xdr:colOff>
      <xdr:row>33</xdr:row>
      <xdr:rowOff>171450</xdr:rowOff>
    </xdr:to>
    <xdr:graphicFrame macro="">
      <xdr:nvGraphicFramePr>
        <xdr:cNvPr id="2" name="Chart 1">
          <a:extLst>
            <a:ext uri="{FF2B5EF4-FFF2-40B4-BE49-F238E27FC236}">
              <a16:creationId xmlns:a16="http://schemas.microsoft.com/office/drawing/2014/main" id="{18559099-9BA6-4465-B735-E1790B44F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352424</xdr:colOff>
      <xdr:row>12</xdr:row>
      <xdr:rowOff>142874</xdr:rowOff>
    </xdr:from>
    <xdr:to>
      <xdr:col>21</xdr:col>
      <xdr:colOff>466725</xdr:colOff>
      <xdr:row>91</xdr:row>
      <xdr:rowOff>142874</xdr:rowOff>
    </xdr:to>
    <xdr:graphicFrame macro="">
      <xdr:nvGraphicFramePr>
        <xdr:cNvPr id="2" name="Chart 1">
          <a:extLst>
            <a:ext uri="{FF2B5EF4-FFF2-40B4-BE49-F238E27FC236}">
              <a16:creationId xmlns:a16="http://schemas.microsoft.com/office/drawing/2014/main" id="{B32C1E2C-01B7-4FDD-91DF-EE812152F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247648</xdr:colOff>
      <xdr:row>12</xdr:row>
      <xdr:rowOff>114300</xdr:rowOff>
    </xdr:from>
    <xdr:to>
      <xdr:col>19</xdr:col>
      <xdr:colOff>257173</xdr:colOff>
      <xdr:row>93</xdr:row>
      <xdr:rowOff>114300</xdr:rowOff>
    </xdr:to>
    <xdr:graphicFrame macro="">
      <xdr:nvGraphicFramePr>
        <xdr:cNvPr id="2" name="Chart 1">
          <a:extLst>
            <a:ext uri="{FF2B5EF4-FFF2-40B4-BE49-F238E27FC236}">
              <a16:creationId xmlns:a16="http://schemas.microsoft.com/office/drawing/2014/main" id="{FA44103F-02F2-4C30-AB5D-2658E8BB7B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14</xdr:col>
      <xdr:colOff>285452</xdr:colOff>
      <xdr:row>17</xdr:row>
      <xdr:rowOff>103905</xdr:rowOff>
    </xdr:to>
    <xdr:pic>
      <xdr:nvPicPr>
        <xdr:cNvPr id="4" name="Picture 3">
          <a:extLst>
            <a:ext uri="{FF2B5EF4-FFF2-40B4-BE49-F238E27FC236}">
              <a16:creationId xmlns:a16="http://schemas.microsoft.com/office/drawing/2014/main" id="{E92C3A8E-4920-43F9-AC09-01C0C2937E66}"/>
            </a:ext>
          </a:extLst>
        </xdr:cNvPr>
        <xdr:cNvPicPr>
          <a:picLocks noChangeAspect="1"/>
        </xdr:cNvPicPr>
      </xdr:nvPicPr>
      <xdr:blipFill>
        <a:blip xmlns:r="http://schemas.openxmlformats.org/officeDocument/2006/relationships" r:embed="rId1"/>
        <a:stretch>
          <a:fillRect/>
        </a:stretch>
      </xdr:blipFill>
      <xdr:spPr>
        <a:xfrm>
          <a:off x="7905750" y="190500"/>
          <a:ext cx="5352752" cy="31519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ason Troendle" id="{EC8A1E53-2340-42D1-98D4-B9F66EC272AF}" userId="S::jtroendle@gcca.org::5da7ef09-09d5-44cb-b66c-444c2f433093"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B2:K139" totalsRowShown="0" headerRowDxfId="36" dataDxfId="35" tableBorderDxfId="34">
  <autoFilter ref="B2:K139" xr:uid="{00000000-0009-0000-0100-000008000000}"/>
  <sortState xmlns:xlrd2="http://schemas.microsoft.com/office/spreadsheetml/2017/richdata2" ref="B3:K139">
    <sortCondition ref="B2:B139"/>
  </sortState>
  <tableColumns count="10">
    <tableColumn id="1" xr3:uid="{00000000-0010-0000-0000-000001000000}" name="Region" dataDxfId="33"/>
    <tableColumn id="2" xr3:uid="{00000000-0010-0000-0000-000002000000}" name="State" dataDxfId="32"/>
    <tableColumn id="3" xr3:uid="{00000000-0010-0000-0000-000003000000}" name="Metro" dataDxfId="31"/>
    <tableColumn id="13" xr3:uid="{00000000-0010-0000-0000-00000D000000}" name="Total % Increase" dataDxfId="30" dataCellStyle="Percent">
      <calculatedColumnFormula>(Table8[[#This Row],[Labor]]*'Cold Chain Index'!G7)+(Table8[[#This Row],[Electric]]*'Cold Chain Index'!G8)+(Table8[[#This Row],[Rent]]*'Cold Chain Index'!G9)+(Table8[[#This Row],[Supplies]]*'Cold Chain Index'!G10)+(Table8[[#This Row],[Maintenance]]*'Cold Chain Index'!G11)+(Table8[[#This Row],[Other]]*'Cold Chain Index'!G12)</calculatedColumnFormula>
    </tableColumn>
    <tableColumn id="14" xr3:uid="{00000000-0010-0000-0000-00000E000000}" name="Labor" dataDxfId="29" dataCellStyle="Percent">
      <calculatedColumnFormula>'Cold Chain Index'!$N$7+VLOOKUP(B3,'Cold Chain Index'!$P$7:$Q$12,2,0)</calculatedColumnFormula>
    </tableColumn>
    <tableColumn id="15" xr3:uid="{00000000-0010-0000-0000-00000F000000}" name="Electric" dataDxfId="28" dataCellStyle="Percent">
      <calculatedColumnFormula>IF(Table8[[#This Row],[State]]="",'Cold Chain Index'!$N$8,'Cold Chain Index'!$N$8+VLOOKUP(C3,'Cold Chain Index'!$S$7:$T$57,2,0))</calculatedColumnFormula>
    </tableColumn>
    <tableColumn id="16" xr3:uid="{00000000-0010-0000-0000-000010000000}" name="Rent" dataDxfId="27">
      <calculatedColumnFormula>IF(Table8[[#This Row],[Metro]]="",'Cold Chain Index'!$N$9,'Cold Chain Index'!$N$9+VLOOKUP(D3,'Metro Rent'!$B$12:$AU$91,40,0))</calculatedColumnFormula>
    </tableColumn>
    <tableColumn id="17" xr3:uid="{00000000-0010-0000-0000-000011000000}" name="Supplies" dataDxfId="26">
      <calculatedColumnFormula>'Cold Chain Index'!$N$10</calculatedColumnFormula>
    </tableColumn>
    <tableColumn id="18" xr3:uid="{00000000-0010-0000-0000-000012000000}" name="Maintenance" dataDxfId="25">
      <calculatedColumnFormula>'Cold Chain Index'!$N$11</calculatedColumnFormula>
    </tableColumn>
    <tableColumn id="19" xr3:uid="{00000000-0010-0000-0000-000013000000}" name="Other" dataDxfId="24">
      <calculatedColumnFormula>'Cold Chain Index'!$N$12</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2:B15" totalsRowShown="0" headerRowDxfId="23" dataDxfId="22" tableBorderDxfId="21">
  <autoFilter ref="B2:B15" xr:uid="{00000000-0009-0000-0100-000001000000}"/>
  <sortState xmlns:xlrd2="http://schemas.microsoft.com/office/spreadsheetml/2017/richdata2" ref="B3:B15">
    <sortCondition ref="B4"/>
  </sortState>
  <tableColumns count="1">
    <tableColumn id="1" xr3:uid="{00000000-0010-0000-0100-000001000000}" name="Midwest_Region" dataDxfId="2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C2:C6" totalsRowShown="0" headerRowDxfId="19" dataDxfId="18" tableBorderDxfId="17">
  <autoFilter ref="C2:C6" xr:uid="{00000000-0009-0000-0100-000002000000}"/>
  <tableColumns count="1">
    <tableColumn id="1" xr3:uid="{00000000-0010-0000-0200-000001000000}" name="Mid_Atlantic_Region" dataDxfId="1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D2:D20" totalsRowShown="0" headerRowDxfId="15" dataDxfId="14" tableBorderDxfId="13">
  <autoFilter ref="D2:D20" xr:uid="{00000000-0009-0000-0100-000003000000}"/>
  <sortState xmlns:xlrd2="http://schemas.microsoft.com/office/spreadsheetml/2017/richdata2" ref="D3:D21">
    <sortCondition ref="D4"/>
  </sortState>
  <tableColumns count="1">
    <tableColumn id="1" xr3:uid="{00000000-0010-0000-0300-000001000000}" name="South_Region" dataDxfId="1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4" displayName="Table4" ref="E2:E8" totalsRowShown="0" headerRowDxfId="11" dataDxfId="10" tableBorderDxfId="9">
  <autoFilter ref="E2:E8" xr:uid="{00000000-0009-0000-0100-000004000000}"/>
  <sortState xmlns:xlrd2="http://schemas.microsoft.com/office/spreadsheetml/2017/richdata2" ref="E3:E12">
    <sortCondition ref="E4"/>
  </sortState>
  <tableColumns count="1">
    <tableColumn id="1" xr3:uid="{00000000-0010-0000-0400-000001000000}" name="Pacific_Region" dataDxfId="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 displayName="Table5" ref="F2:F11" totalsRowShown="0" headerRowDxfId="7" dataDxfId="6" tableBorderDxfId="5">
  <autoFilter ref="F2:F11" xr:uid="{00000000-0009-0000-0100-000005000000}"/>
  <sortState xmlns:xlrd2="http://schemas.microsoft.com/office/spreadsheetml/2017/richdata2" ref="F3:F10">
    <sortCondition ref="F4"/>
  </sortState>
  <tableColumns count="1">
    <tableColumn id="1" xr3:uid="{00000000-0010-0000-0500-000001000000}" name="Mountain_Region" dataDxfId="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6" displayName="Table6" ref="G2:G9" totalsRowShown="0" headerRowDxfId="3" dataDxfId="2" tableBorderDxfId="1">
  <autoFilter ref="G2:G9" xr:uid="{00000000-0009-0000-0100-000006000000}"/>
  <sortState xmlns:xlrd2="http://schemas.microsoft.com/office/spreadsheetml/2017/richdata2" ref="G3:G9">
    <sortCondition ref="G4"/>
  </sortState>
  <tableColumns count="1">
    <tableColumn id="1" xr3:uid="{00000000-0010-0000-0600-000001000000}" name="New_Englan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5" dT="2020-07-28T21:30:42.15" personId="{EC8A1E53-2340-42D1-98D4-B9F66EC272AF}" id="{A6F8A4D7-E3A6-4C4F-8CC1-6E480453810C}">
    <text>Calculated field</text>
  </threadedComment>
</ThreadedComments>
</file>

<file path=xl/threadedComments/threadedComment2.xml><?xml version="1.0" encoding="utf-8"?>
<ThreadedComments xmlns="http://schemas.microsoft.com/office/spreadsheetml/2018/threadedcomments" xmlns:x="http://schemas.openxmlformats.org/spreadsheetml/2006/main">
  <threadedComment ref="C94" dT="2020-08-24T17:37:52.87" personId="{EC8A1E53-2340-42D1-98D4-B9F66EC272AF}" id="{15467A37-AA83-4406-9644-9C5E4DCA56B2}">
    <text>Revised MidAtl and Pacific region in Q1 2019</text>
  </threadedComment>
</ThreadedComments>
</file>

<file path=xl/threadedComments/threadedComment3.xml><?xml version="1.0" encoding="utf-8"?>
<ThreadedComments xmlns="http://schemas.microsoft.com/office/spreadsheetml/2018/threadedcomments" xmlns:x="http://schemas.openxmlformats.org/spreadsheetml/2006/main">
  <threadedComment ref="CM9" dT="2020-08-20T16:36:34.49" personId="{EC8A1E53-2340-42D1-98D4-B9F66EC272AF}" id="{389CEE83-5B43-4EAE-A726-680ED971FF62}">
    <text>Formula differs for negative base or positive base. Accounting for national change in state changes.</text>
  </threadedComment>
  <threadedComment ref="CL10" dT="2020-07-28T21:30:42.15" personId="{EC8A1E53-2340-42D1-98D4-B9F66EC272AF}" id="{B8B98712-F390-493D-B94F-393CE5836186}">
    <text>Calculated field</text>
  </threadedComment>
  <threadedComment ref="DC10" dT="2020-07-28T21:30:42.15" personId="{EC8A1E53-2340-42D1-98D4-B9F66EC272AF}" id="{EBC6F32C-5155-485D-BA3A-4C03E75465B8}">
    <text>Calculated field</text>
  </threadedComment>
</ThreadedComments>
</file>

<file path=xl/threadedComments/threadedComment4.xml><?xml version="1.0" encoding="utf-8"?>
<ThreadedComments xmlns="http://schemas.microsoft.com/office/spreadsheetml/2018/threadedcomments" xmlns:x="http://schemas.openxmlformats.org/spreadsheetml/2006/main">
  <threadedComment ref="E13" dT="2020-07-28T21:30:42.15" personId="{EC8A1E53-2340-42D1-98D4-B9F66EC272AF}" id="{55AE122A-8BBF-48CB-8B78-2BCF04E73C0D}">
    <text>Calculated field</text>
  </threadedComment>
  <threadedComment ref="D192" dT="2020-10-29T13:55:30.23" personId="{EC8A1E53-2340-42D1-98D4-B9F66EC272AF}" id="{72C03589-2C7A-4D85-AD22-DC60DAC0CB05}">
    <text>Revised from 162.6 to 161.9</text>
  </threadedComment>
  <threadedComment ref="D193" dT="2020-10-29T13:55:48.16" personId="{EC8A1E53-2340-42D1-98D4-B9F66EC272AF}" id="{99266D1F-2F55-42E9-BBBD-EB2AC478923F}">
    <text>Revised from 162.2 to 162.1</text>
  </threadedComment>
  <threadedComment ref="E194" dT="2020-05-28T19:55:44.76" personId="{EC8A1E53-2340-42D1-98D4-B9F66EC272AF}" id="{D95E6A12-067D-4332-AE4D-992B446A84D6}">
    <text>This is a correction - reported 4.7% for Q4 2019 due to incorrect formula.</text>
  </threadedComment>
  <threadedComment ref="D195" dT="2020-10-29T13:56:06.94" personId="{EC8A1E53-2340-42D1-98D4-B9F66EC272AF}" id="{1EDFC6DE-1A8C-46A6-9F4A-A86C77A9324D}">
    <text>Revised from 162.9 to 162.6</text>
  </threadedComment>
  <threadedComment ref="D196" dT="2020-10-29T13:56:25.56" personId="{EC8A1E53-2340-42D1-98D4-B9F66EC272AF}" id="{4587C9C7-8CB7-4E89-B44D-06FFC9E953BF}">
    <text>Revised from 162.9 to 162.8</text>
  </threadedComment>
  <threadedComment ref="D197" dT="2020-10-29T13:56:50.05" personId="{EC8A1E53-2340-42D1-98D4-B9F66EC272AF}" id="{B23A2AAD-B123-4590-AB77-9412D02D611A}">
    <text>Revised from 162.9 to 162.8</text>
  </threadedComment>
  <threadedComment ref="D198" dT="2020-10-29T13:57:05.99" personId="{EC8A1E53-2340-42D1-98D4-B9F66EC272AF}" id="{0660BCD6-BF3B-42D7-BD92-5F80B7B49545}">
    <text>Revised from 162.6 to 162.8</text>
  </threadedComment>
  <threadedComment ref="D199" dT="2020-10-29T13:57:31.10" personId="{EC8A1E53-2340-42D1-98D4-B9F66EC272AF}" id="{DC5BCAC4-78C8-4FF4-8955-56C555D98B12}">
    <text>Revised from 161.5 to 161.8</text>
  </threadedComment>
</ThreadedComments>
</file>

<file path=xl/threadedComments/threadedComment5.xml><?xml version="1.0" encoding="utf-8"?>
<ThreadedComments xmlns="http://schemas.microsoft.com/office/spreadsheetml/2018/threadedcomments" xmlns:x="http://schemas.openxmlformats.org/spreadsheetml/2006/main">
  <threadedComment ref="AI9" dT="2020-08-20T16:36:34.49" personId="{EC8A1E53-2340-42D1-98D4-B9F66EC272AF}" id="{821BF047-4A29-45E9-AC84-90A6FFF4902B}">
    <text>Formula differs for negative base or positive base. Accounting for national change in state changes.</text>
  </threadedComment>
  <threadedComment ref="AH10" dT="2020-07-28T21:30:42.15" personId="{EC8A1E53-2340-42D1-98D4-B9F66EC272AF}" id="{B4C8B38B-9F5B-43AC-BD90-A2F2924F0895}">
    <text>Calculated field</text>
  </threadedComment>
  <threadedComment ref="AX10" dT="2020-07-28T21:30:42.15" personId="{EC8A1E53-2340-42D1-98D4-B9F66EC272AF}" id="{A6FD7869-9854-4D23-8ED9-1F6461923009}">
    <text>Calculated field</text>
  </threadedComment>
</ThreadedComments>
</file>

<file path=xl/threadedComments/threadedComment6.xml><?xml version="1.0" encoding="utf-8"?>
<ThreadedComments xmlns="http://schemas.microsoft.com/office/spreadsheetml/2018/threadedcomments" xmlns:x="http://schemas.openxmlformats.org/spreadsheetml/2006/main">
  <threadedComment ref="E13" dT="2020-07-28T21:30:42.15" personId="{EC8A1E53-2340-42D1-98D4-B9F66EC272AF}" id="{53C26B47-561C-4F7F-B1EC-2C3B9C6B3D7F}">
    <text>Calculated field</text>
  </threadedComment>
  <threadedComment ref="D198" dT="2020-10-29T13:52:13.99" personId="{EC8A1E53-2340-42D1-98D4-B9F66EC272AF}" id="{AD49592E-C3EF-4955-B419-DA369528457C}">
    <text>Revised rom 209.6 to 209.9</text>
  </threadedComment>
  <threadedComment ref="D199" dT="2020-10-29T13:52:35.81" personId="{EC8A1E53-2340-42D1-98D4-B9F66EC272AF}" id="{35DD3B40-482F-4CF5-BA82-2C0AA374A0CF}">
    <text>Revised from 209.8 to 209.9</text>
  </threadedComment>
</ThreadedComments>
</file>

<file path=xl/threadedComments/threadedComment7.xml><?xml version="1.0" encoding="utf-8"?>
<ThreadedComments xmlns="http://schemas.microsoft.com/office/spreadsheetml/2018/threadedcomments" xmlns:x="http://schemas.openxmlformats.org/spreadsheetml/2006/main">
  <threadedComment ref="E13" dT="2020-07-28T21:30:42.15" personId="{EC8A1E53-2340-42D1-98D4-B9F66EC272AF}" id="{FB31CEFF-0CDA-4686-A857-854CE8C298D3}">
    <text>Calculated field</text>
  </threadedComment>
  <threadedComment ref="D141" dT="2020-05-28T19:59:43.16" personId="{EC8A1E53-2340-42D1-98D4-B9F66EC272AF}" id="{82628717-49CA-4687-9A93-D8A588E7BE7A}">
    <text>Data revised from 121.3 to 121.2</text>
  </threadedComment>
  <threadedComment ref="D143" dT="2020-10-29T13:46:18.14" personId="{EC8A1E53-2340-42D1-98D4-B9F66EC272AF}" id="{CEF92291-EA18-44EE-A112-C07204030548}">
    <text>Revised from 122.2 to 122.1</text>
  </threadedComment>
  <threadedComment ref="D144" dT="2020-10-29T13:46:40.79" personId="{EC8A1E53-2340-42D1-98D4-B9F66EC272AF}" id="{F02EFC0B-8D48-4376-AFBA-157E6DF6CFD3}">
    <text>Revised from 122.3 to 122.2</text>
  </threadedComment>
  <threadedComment ref="D145" dT="2020-10-29T13:46:55.43" personId="{EC8A1E53-2340-42D1-98D4-B9F66EC272AF}" id="{A86A4946-1CF0-443B-900A-8DD3FAB51D55}">
    <text>Revised from 122.6 to 120.9</text>
  </threadedComment>
  <threadedComment ref="D146" dT="2020-10-29T13:47:16.61" personId="{EC8A1E53-2340-42D1-98D4-B9F66EC272AF}" id="{DE46BBCA-876F-4016-93E8-C5E5AD4EEBBC}">
    <text>Revised from 122.1 to 120.6</text>
  </threadedComment>
  <threadedComment ref="D147" dT="2020-10-29T13:48:15.03" personId="{EC8A1E53-2340-42D1-98D4-B9F66EC272AF}" id="{1D8AF219-9757-494F-9E73-D2CBAC42BE3B}">
    <text>Revised from 122.1 to 120.6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drawing" Target="../drawings/drawing9.xml"/><Relationship Id="rId7"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bls.gov/regions/midwest/data/xg-tables/ro5xg04.html"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red.stlouisfed.org/series/CIU2014300000000I"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https://fred.stlouisfed.org/series/CIU2010000000000I" TargetMode="External"/><Relationship Id="rId13" Type="http://schemas.microsoft.com/office/2017/10/relationships/threadedComment" Target="../threadedComments/threadedComment2.xml"/><Relationship Id="rId3" Type="http://schemas.openxmlformats.org/officeDocument/2006/relationships/hyperlink" Target="https://fred.stlouisfed.org/series/CIU2010000000212I" TargetMode="External"/><Relationship Id="rId7" Type="http://schemas.openxmlformats.org/officeDocument/2006/relationships/hyperlink" Target="https://fred.stlouisfed.org/series/CIU2010000000000I" TargetMode="External"/><Relationship Id="rId12" Type="http://schemas.openxmlformats.org/officeDocument/2006/relationships/comments" Target="../comments2.xml"/><Relationship Id="rId2" Type="http://schemas.openxmlformats.org/officeDocument/2006/relationships/hyperlink" Target="https://fred.stlouisfed.org/series/CIU2010000000248I" TargetMode="External"/><Relationship Id="rId1" Type="http://schemas.openxmlformats.org/officeDocument/2006/relationships/hyperlink" Target="https://fred.stlouisfed.org/series/CIU2010000000211I" TargetMode="External"/><Relationship Id="rId6" Type="http://schemas.openxmlformats.org/officeDocument/2006/relationships/hyperlink" Target="https://fred.stlouisfed.org/series/CIU2010000000230I" TargetMode="External"/><Relationship Id="rId11" Type="http://schemas.openxmlformats.org/officeDocument/2006/relationships/vmlDrawing" Target="../drawings/vmlDrawing2.vml"/><Relationship Id="rId5" Type="http://schemas.openxmlformats.org/officeDocument/2006/relationships/hyperlink" Target="https://fred.stlouisfed.org/series/CIU2010000000249I" TargetMode="External"/><Relationship Id="rId10" Type="http://schemas.openxmlformats.org/officeDocument/2006/relationships/drawing" Target="../drawings/drawing3.xml"/><Relationship Id="rId4" Type="http://schemas.openxmlformats.org/officeDocument/2006/relationships/hyperlink" Target="https://fred.stlouisfed.org/series/CIU2010000000220I"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3.xml"/><Relationship Id="rId3" Type="http://schemas.openxmlformats.org/officeDocument/2006/relationships/hyperlink" Target="https://www.eia.gov/electricity/data/browser/" TargetMode="External"/><Relationship Id="rId7" Type="http://schemas.openxmlformats.org/officeDocument/2006/relationships/comments" Target="../comments3.xml"/><Relationship Id="rId2" Type="http://schemas.openxmlformats.org/officeDocument/2006/relationships/hyperlink" Target="http://www.eia.gov/electricity/monthly/" TargetMode="External"/><Relationship Id="rId1" Type="http://schemas.openxmlformats.org/officeDocument/2006/relationships/hyperlink" Target="https://www.eia.gov/electricity/data/browser/" TargetMode="External"/><Relationship Id="rId6" Type="http://schemas.openxmlformats.org/officeDocument/2006/relationships/vmlDrawing" Target="../drawings/vmlDrawing3.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s://fred.stlouisfed.org/series/PCU236221236221" TargetMode="External"/><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https://fred.stlouisfed.org/series/PCU236221236221" TargetMode="External"/><Relationship Id="rId1" Type="http://schemas.openxmlformats.org/officeDocument/2006/relationships/hyperlink" Target="https://www.cushmanwakefield.com/en/united-states/insights/us-marketbeats/us-industrial-marketbeat" TargetMode="External"/><Relationship Id="rId6" Type="http://schemas.microsoft.com/office/2017/10/relationships/threadedComment" Target="../threadedComments/threadedComment5.xm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hyperlink" Target="https://fred.stlouisfed.org/series/WPSFD4131" TargetMode="External"/><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fred.stlouisfed.org/series/PCU2381MR2381MR" TargetMode="External"/><Relationship Id="rId6" Type="http://schemas.microsoft.com/office/2017/10/relationships/threadedComment" Target="../threadedComments/threadedComment7.xm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88"/>
  <sheetViews>
    <sheetView tabSelected="1" zoomScale="80" zoomScaleNormal="80" workbookViewId="0">
      <selection activeCell="D8" sqref="D8"/>
    </sheetView>
  </sheetViews>
  <sheetFormatPr defaultColWidth="8.81640625" defaultRowHeight="14.5"/>
  <cols>
    <col min="2" max="2" width="3.1796875" customWidth="1"/>
    <col min="3" max="3" width="7.453125" customWidth="1"/>
    <col min="4" max="4" width="37.1796875" customWidth="1"/>
    <col min="5" max="5" width="8.453125" bestFit="1" customWidth="1"/>
    <col min="6" max="6" width="14.26953125" customWidth="1"/>
    <col min="7" max="7" width="13.1796875" customWidth="1"/>
    <col min="8" max="8" width="20" customWidth="1"/>
    <col min="9" max="9" width="16" bestFit="1" customWidth="1"/>
    <col min="10" max="12" width="4" customWidth="1"/>
    <col min="13" max="13" width="16.7265625" bestFit="1" customWidth="1"/>
    <col min="14" max="14" width="12" customWidth="1"/>
    <col min="15" max="15" width="3.7265625" customWidth="1"/>
    <col min="16" max="16" width="19.7265625" bestFit="1" customWidth="1"/>
    <col min="17" max="17" width="8.453125" bestFit="1" customWidth="1"/>
    <col min="18" max="18" width="3.1796875" customWidth="1"/>
    <col min="19" max="19" width="18.81640625" bestFit="1" customWidth="1"/>
    <col min="20" max="20" width="8.453125" bestFit="1" customWidth="1"/>
    <col min="21" max="21" width="3.453125" customWidth="1"/>
    <col min="22" max="22" width="29.26953125" customWidth="1"/>
    <col min="23" max="23" width="10.7265625" customWidth="1"/>
    <col min="24" max="24" width="3" customWidth="1"/>
  </cols>
  <sheetData>
    <row r="1" spans="2:24" ht="15" thickBot="1"/>
    <row r="2" spans="2:24">
      <c r="B2" s="105"/>
      <c r="C2" s="106"/>
      <c r="D2" s="106"/>
      <c r="E2" s="106"/>
      <c r="F2" s="106"/>
      <c r="G2" s="106"/>
      <c r="H2" s="106"/>
      <c r="I2" s="106"/>
      <c r="J2" s="107"/>
      <c r="L2" s="105"/>
      <c r="M2" s="106"/>
      <c r="N2" s="106"/>
      <c r="O2" s="106"/>
      <c r="P2" s="106"/>
      <c r="Q2" s="106"/>
      <c r="R2" s="106"/>
      <c r="S2" s="106"/>
      <c r="T2" s="106"/>
      <c r="U2" s="106"/>
      <c r="V2" s="106"/>
      <c r="W2" s="106"/>
      <c r="X2" s="107"/>
    </row>
    <row r="3" spans="2:24" ht="21">
      <c r="B3" s="108"/>
      <c r="C3" s="220" t="s">
        <v>142</v>
      </c>
      <c r="D3" s="220"/>
      <c r="E3" s="220"/>
      <c r="F3" s="220"/>
      <c r="G3" s="220"/>
      <c r="H3" s="220"/>
      <c r="I3" s="220"/>
      <c r="J3" s="109"/>
      <c r="K3" s="55"/>
      <c r="L3" s="166"/>
      <c r="M3" s="220" t="s">
        <v>250</v>
      </c>
      <c r="N3" s="220"/>
      <c r="O3" s="220"/>
      <c r="P3" s="220"/>
      <c r="Q3" s="220"/>
      <c r="R3" s="220"/>
      <c r="S3" s="220"/>
      <c r="T3" s="220"/>
      <c r="U3" s="220"/>
      <c r="V3" s="220"/>
      <c r="W3" s="220"/>
      <c r="X3" s="110"/>
    </row>
    <row r="4" spans="2:24">
      <c r="B4" s="108"/>
      <c r="J4" s="110"/>
      <c r="L4" s="108"/>
      <c r="X4" s="110"/>
    </row>
    <row r="5" spans="2:24" ht="15" customHeight="1">
      <c r="B5" s="108"/>
      <c r="H5" s="223" t="s">
        <v>143</v>
      </c>
      <c r="I5" s="223"/>
      <c r="J5" s="110"/>
      <c r="L5" s="108"/>
      <c r="M5" s="219" t="s">
        <v>249</v>
      </c>
      <c r="N5" s="219"/>
      <c r="O5" s="219"/>
      <c r="P5" s="219"/>
      <c r="Q5" s="219"/>
      <c r="R5" s="219"/>
      <c r="S5" s="219"/>
      <c r="T5" s="219"/>
      <c r="U5" s="219"/>
      <c r="V5" s="219"/>
      <c r="W5" s="219"/>
      <c r="X5" s="110"/>
    </row>
    <row r="6" spans="2:24" s="12" customFormat="1" ht="45" customHeight="1" thickBot="1">
      <c r="B6" s="111"/>
      <c r="G6" s="13" t="s">
        <v>101</v>
      </c>
      <c r="H6" s="13" t="s">
        <v>144</v>
      </c>
      <c r="I6" s="13" t="s">
        <v>97</v>
      </c>
      <c r="J6" s="112"/>
      <c r="L6" s="111"/>
      <c r="M6" s="95" t="s">
        <v>247</v>
      </c>
      <c r="N6" s="96" t="s">
        <v>466</v>
      </c>
      <c r="O6" s="167"/>
      <c r="P6" s="95" t="s">
        <v>246</v>
      </c>
      <c r="Q6" s="96" t="str">
        <f>N6</f>
        <v>Q3 2022</v>
      </c>
      <c r="R6" s="168"/>
      <c r="S6" s="95" t="s">
        <v>245</v>
      </c>
      <c r="T6" s="217" t="s">
        <v>466</v>
      </c>
      <c r="U6" s="168"/>
      <c r="V6" s="95" t="s">
        <v>244</v>
      </c>
      <c r="W6" s="218" t="str">
        <f>N6</f>
        <v>Q3 2022</v>
      </c>
      <c r="X6" s="112"/>
    </row>
    <row r="7" spans="2:24" ht="15" customHeight="1">
      <c r="B7" s="108"/>
      <c r="D7" s="11" t="s">
        <v>139</v>
      </c>
      <c r="F7" s="11" t="s">
        <v>53</v>
      </c>
      <c r="G7" s="36">
        <v>0.34</v>
      </c>
      <c r="H7" s="215">
        <f>IFERROR(VLOOKUP(D8,P7:Q12,2,0),0)</f>
        <v>-1.6812398195601708E-3</v>
      </c>
      <c r="I7" s="114">
        <f>N7+H7</f>
        <v>3.3612877827498687E-2</v>
      </c>
      <c r="J7" s="110"/>
      <c r="L7" s="108"/>
      <c r="M7" s="168" t="s">
        <v>53</v>
      </c>
      <c r="N7" s="121">
        <f>'National Labor'!E102</f>
        <v>3.5294117647058858E-2</v>
      </c>
      <c r="O7" s="168"/>
      <c r="P7" s="169" t="s">
        <v>132</v>
      </c>
      <c r="Q7" s="98">
        <f>'Regional Labor'!F174</f>
        <v>5.9271529483445884E-3</v>
      </c>
      <c r="R7" s="168"/>
      <c r="S7" s="168" t="s">
        <v>57</v>
      </c>
      <c r="T7" s="97">
        <f>INDEX('National and State Energy'!$C$11:$CY$62,MATCH($S7,'National and State Energy'!$B$11:$B$62,0),MATCH($T$6,'National and State Energy'!$C$10:$CY$10,0))</f>
        <v>6.9692394060824309E-2</v>
      </c>
      <c r="U7" s="170"/>
      <c r="V7" s="168" t="s">
        <v>100</v>
      </c>
      <c r="W7" s="99">
        <f>VLOOKUP(V7,'Metro Rent'!B10:AU91,46,0)</f>
        <v>2.6211957985456613E-2</v>
      </c>
      <c r="X7" s="110"/>
    </row>
    <row r="8" spans="2:24">
      <c r="B8" s="108"/>
      <c r="C8" s="11" t="s">
        <v>147</v>
      </c>
      <c r="D8" s="66" t="s">
        <v>159</v>
      </c>
      <c r="F8" s="11" t="s">
        <v>54</v>
      </c>
      <c r="G8" s="37">
        <v>0.09</v>
      </c>
      <c r="H8" s="215">
        <f>IFERROR(VLOOKUP(D11,S7:T57,2,0),)</f>
        <v>-9.0740598137670908E-2</v>
      </c>
      <c r="I8" s="114">
        <f>N8+H8</f>
        <v>5.2386495925494936E-3</v>
      </c>
      <c r="J8" s="110"/>
      <c r="L8" s="108"/>
      <c r="M8" s="168" t="s">
        <v>54</v>
      </c>
      <c r="N8" s="121">
        <f>'National and State Energy'!CL11</f>
        <v>9.5979247730220402E-2</v>
      </c>
      <c r="O8" s="168"/>
      <c r="P8" s="169" t="s">
        <v>159</v>
      </c>
      <c r="Q8" s="98">
        <f>'Regional Labor'!H174</f>
        <v>-1.6812398195601708E-3</v>
      </c>
      <c r="R8" s="168"/>
      <c r="S8" s="168" t="s">
        <v>58</v>
      </c>
      <c r="T8" s="97">
        <f>INDEX('National and State Energy'!$C$11:$CY$62,MATCH($S8,'National and State Energy'!$B$11:$B$62,0),MATCH($T$6,'National and State Energy'!$C$10:$CY$10,0))</f>
        <v>-7.4821118554273883E-2</v>
      </c>
      <c r="U8" s="100"/>
      <c r="V8" s="168" t="s">
        <v>264</v>
      </c>
      <c r="W8" s="99">
        <f>VLOOKUP(V8,'Metro Rent'!B11:AU92,46,0)</f>
        <v>-0.17216696805304382</v>
      </c>
      <c r="X8" s="110"/>
    </row>
    <row r="9" spans="2:24">
      <c r="B9" s="108"/>
      <c r="F9" s="11" t="s">
        <v>104</v>
      </c>
      <c r="G9" s="37">
        <v>0.45</v>
      </c>
      <c r="H9" s="215">
        <f>VLOOKUP(D14,V7:W87,2,0)</f>
        <v>-0.39816604935759148</v>
      </c>
      <c r="I9" s="114">
        <f>N9+H9</f>
        <v>-0.13076098606645237</v>
      </c>
      <c r="J9" s="110"/>
      <c r="L9" s="108"/>
      <c r="M9" s="168" t="s">
        <v>104</v>
      </c>
      <c r="N9" s="121">
        <f>'Metro Rent'!AX37</f>
        <v>0.26740506329113911</v>
      </c>
      <c r="O9" s="168"/>
      <c r="P9" s="169" t="s">
        <v>133</v>
      </c>
      <c r="Q9" s="98">
        <f>'Regional Labor'!J174</f>
        <v>-2.1200371856788178E-3</v>
      </c>
      <c r="R9" s="168"/>
      <c r="S9" s="168" t="s">
        <v>59</v>
      </c>
      <c r="T9" s="97">
        <f>INDEX('National and State Energy'!$C$11:$CY$62,MATCH($S9,'National and State Energy'!$B$11:$B$62,0),MATCH($T$6,'National and State Energy'!$C$10:$CY$10,0))</f>
        <v>-3.8366079005940551E-2</v>
      </c>
      <c r="U9" s="100"/>
      <c r="V9" s="168" t="s">
        <v>265</v>
      </c>
      <c r="W9" s="99">
        <f>VLOOKUP(V9,'Metro Rent'!B12:AU93,46,0)</f>
        <v>-0.11983834429584878</v>
      </c>
      <c r="X9" s="110"/>
    </row>
    <row r="10" spans="2:24">
      <c r="B10" s="108"/>
      <c r="D10" s="11" t="s">
        <v>140</v>
      </c>
      <c r="F10" s="11" t="s">
        <v>55</v>
      </c>
      <c r="G10" s="37">
        <v>0.03</v>
      </c>
      <c r="H10" s="216"/>
      <c r="I10" s="114">
        <f>N10</f>
        <v>8.1311992786293932E-2</v>
      </c>
      <c r="J10" s="110"/>
      <c r="L10" s="108"/>
      <c r="M10" s="168" t="s">
        <v>55</v>
      </c>
      <c r="N10" s="121">
        <f>'National Supplies &amp; Other'!E214</f>
        <v>8.1311992786293932E-2</v>
      </c>
      <c r="O10" s="168"/>
      <c r="P10" s="169" t="s">
        <v>158</v>
      </c>
      <c r="Q10" s="98">
        <f>'Regional Labor'!L174</f>
        <v>-6.3653215351066258E-3</v>
      </c>
      <c r="R10" s="168"/>
      <c r="S10" s="168" t="s">
        <v>60</v>
      </c>
      <c r="T10" s="97">
        <f>INDEX('National and State Energy'!$C$11:$CY$62,MATCH($S10,'National and State Energy'!$B$11:$B$62,0),MATCH($T$6,'National and State Energy'!$C$10:$CY$10,0))</f>
        <v>-4.0264962015934706E-2</v>
      </c>
      <c r="U10" s="100"/>
      <c r="V10" s="168" t="s">
        <v>266</v>
      </c>
      <c r="W10" s="99">
        <f>VLOOKUP(V10,'Metro Rent'!B13:AU94,46,0)</f>
        <v>-0.24369816673941491</v>
      </c>
      <c r="X10" s="110"/>
    </row>
    <row r="11" spans="2:24" ht="17.25" customHeight="1">
      <c r="B11" s="108"/>
      <c r="C11" s="11" t="s">
        <v>148</v>
      </c>
      <c r="D11" s="66" t="s">
        <v>61</v>
      </c>
      <c r="F11" s="11" t="s">
        <v>106</v>
      </c>
      <c r="G11" s="37">
        <v>0.08</v>
      </c>
      <c r="H11" s="113"/>
      <c r="I11" s="114">
        <f>N11</f>
        <v>9.1895223420647126E-2</v>
      </c>
      <c r="J11" s="110"/>
      <c r="L11" s="108"/>
      <c r="M11" s="168" t="s">
        <v>106</v>
      </c>
      <c r="N11" s="121">
        <f>'National Maintenance &amp; Repair'!E162</f>
        <v>9.1895223420647126E-2</v>
      </c>
      <c r="O11" s="168"/>
      <c r="P11" s="169" t="s">
        <v>145</v>
      </c>
      <c r="Q11" s="98">
        <f>'Regional Labor'!N174</f>
        <v>2.3615158188194998E-3</v>
      </c>
      <c r="R11" s="168"/>
      <c r="S11" s="168" t="s">
        <v>61</v>
      </c>
      <c r="T11" s="97">
        <f>INDEX('National and State Energy'!$C$11:$CY$62,MATCH($S11,'National and State Energy'!$B$11:$B$62,0),MATCH($T$6,'National and State Energy'!$C$10:$CY$10,0))</f>
        <v>-9.0740598137670908E-2</v>
      </c>
      <c r="U11" s="100"/>
      <c r="V11" s="168" t="s">
        <v>267</v>
      </c>
      <c r="W11" s="99">
        <f>VLOOKUP(V11,'Metro Rent'!B14:AU95,46,0)</f>
        <v>-0.19215753853866388</v>
      </c>
      <c r="X11" s="110"/>
    </row>
    <row r="12" spans="2:24" ht="15" customHeight="1">
      <c r="B12" s="108"/>
      <c r="F12" s="11" t="s">
        <v>56</v>
      </c>
      <c r="G12" s="38">
        <v>0.01</v>
      </c>
      <c r="H12" s="114"/>
      <c r="I12" s="114">
        <f>N12</f>
        <v>8.1311992786293932E-2</v>
      </c>
      <c r="J12" s="110"/>
      <c r="L12" s="108"/>
      <c r="M12" s="168" t="s">
        <v>56</v>
      </c>
      <c r="N12" s="121">
        <f>'National Supplies &amp; Other'!E214</f>
        <v>8.1311992786293932E-2</v>
      </c>
      <c r="O12" s="168"/>
      <c r="P12" s="169" t="s">
        <v>146</v>
      </c>
      <c r="Q12" s="98">
        <f>'Regional Labor'!P174</f>
        <v>1.3068797886016184E-3</v>
      </c>
      <c r="R12" s="168"/>
      <c r="S12" s="168" t="s">
        <v>62</v>
      </c>
      <c r="T12" s="97">
        <f>INDEX('National and State Energy'!$C$11:$CY$62,MATCH($S12,'National and State Energy'!$B$11:$B$62,0),MATCH($T$6,'National and State Energy'!$C$10:$CY$10,0))</f>
        <v>-4.8017617034776687E-2</v>
      </c>
      <c r="U12" s="100"/>
      <c r="V12" s="168" t="s">
        <v>269</v>
      </c>
      <c r="W12" s="99">
        <f>VLOOKUP(V12,'Metro Rent'!B15:AU96,46,0)</f>
        <v>0.12183148239096342</v>
      </c>
      <c r="X12" s="110"/>
    </row>
    <row r="13" spans="2:24">
      <c r="B13" s="108"/>
      <c r="D13" s="11" t="s">
        <v>141</v>
      </c>
      <c r="G13" s="183"/>
      <c r="J13" s="110"/>
      <c r="L13" s="108"/>
      <c r="M13" s="171" t="s">
        <v>248</v>
      </c>
      <c r="N13" s="101">
        <f>I17</f>
        <v>0.15157450836183595</v>
      </c>
      <c r="O13" s="121"/>
      <c r="P13" s="168"/>
      <c r="Q13" s="168"/>
      <c r="R13" s="168"/>
      <c r="S13" s="168" t="s">
        <v>63</v>
      </c>
      <c r="T13" s="97">
        <f>INDEX('National and State Energy'!$C$11:$CY$62,MATCH($S13,'National and State Energy'!$B$11:$B$62,0),MATCH($T$6,'National and State Energy'!$C$10:$CY$10,0))</f>
        <v>6.9075028249240139E-3</v>
      </c>
      <c r="U13" s="100"/>
      <c r="V13" s="168" t="s">
        <v>268</v>
      </c>
      <c r="W13" s="99">
        <f>VLOOKUP(V13,'Metro Rent'!B16:AU97,46,0)</f>
        <v>0.26550632911392402</v>
      </c>
      <c r="X13" s="110"/>
    </row>
    <row r="14" spans="2:24">
      <c r="B14" s="108"/>
      <c r="C14" s="11" t="s">
        <v>149</v>
      </c>
      <c r="D14" s="66" t="s">
        <v>315</v>
      </c>
      <c r="J14" s="110"/>
      <c r="L14" s="108"/>
      <c r="M14" s="168"/>
      <c r="N14" s="168"/>
      <c r="O14" s="168"/>
      <c r="P14" s="168"/>
      <c r="Q14" s="168"/>
      <c r="R14" s="168"/>
      <c r="S14" s="168" t="s">
        <v>64</v>
      </c>
      <c r="T14" s="97">
        <f>INDEX('National and State Energy'!$C$11:$CY$62,MATCH($S14,'National and State Energy'!$B$11:$B$62,0),MATCH($T$6,'National and State Energy'!$C$10:$CY$10,0))</f>
        <v>7.6828884417174836E-2</v>
      </c>
      <c r="U14" s="100"/>
      <c r="V14" s="168" t="s">
        <v>270</v>
      </c>
      <c r="W14" s="99">
        <f>VLOOKUP(V14,'Metro Rent'!B17:AU98,46,0)</f>
        <v>-0.10073839662447245</v>
      </c>
      <c r="X14" s="110"/>
    </row>
    <row r="15" spans="2:24">
      <c r="B15" s="108"/>
      <c r="J15" s="110"/>
      <c r="L15" s="108"/>
      <c r="M15" s="168"/>
      <c r="N15" s="168"/>
      <c r="O15" s="168"/>
      <c r="P15" s="168"/>
      <c r="Q15" s="168"/>
      <c r="R15" s="168"/>
      <c r="S15" s="168" t="s">
        <v>341</v>
      </c>
      <c r="T15" s="97">
        <f>INDEX('National and State Energy'!$C$11:$CY$62,MATCH($S15,'National and State Energy'!$B$11:$B$62,0),MATCH($T$6,'National and State Energy'!$C$10:$CY$10,0))</f>
        <v>-0.16322706840269846</v>
      </c>
      <c r="U15" s="100"/>
      <c r="V15" s="168" t="s">
        <v>330</v>
      </c>
      <c r="W15" s="99">
        <f>VLOOKUP(V15,'Metro Rent'!B18:AU99,46,0)</f>
        <v>-5.6293952180027973E-2</v>
      </c>
      <c r="X15" s="110"/>
    </row>
    <row r="16" spans="2:24">
      <c r="B16" s="108"/>
      <c r="D16" s="14"/>
      <c r="E16" s="14"/>
      <c r="F16" s="14"/>
      <c r="G16" s="14"/>
      <c r="H16" s="14"/>
      <c r="I16" s="14"/>
      <c r="J16" s="110"/>
      <c r="L16" s="108"/>
      <c r="M16" s="168"/>
      <c r="N16" s="168"/>
      <c r="O16" s="168"/>
      <c r="P16" s="168"/>
      <c r="Q16" s="168"/>
      <c r="R16" s="168"/>
      <c r="S16" s="168" t="s">
        <v>65</v>
      </c>
      <c r="T16" s="97">
        <f>INDEX('National and State Energy'!$C$11:$CY$62,MATCH($S16,'National and State Energy'!$B$11:$B$62,0),MATCH($T$6,'National and State Energy'!$C$10:$CY$10,0))</f>
        <v>4.5820998878904229E-2</v>
      </c>
      <c r="U16" s="100"/>
      <c r="V16" s="168" t="s">
        <v>271</v>
      </c>
      <c r="W16" s="99">
        <f>VLOOKUP(V16,'Metro Rent'!B19:AU100,46,0)</f>
        <v>0.25784746196138608</v>
      </c>
      <c r="X16" s="110"/>
    </row>
    <row r="17" spans="2:24" ht="25.5" customHeight="1">
      <c r="B17" s="108"/>
      <c r="D17" s="227" t="s">
        <v>468</v>
      </c>
      <c r="F17" s="102">
        <f>SUMPRODUCT(G7:G12,I7:I12)</f>
        <v>-3.6338489220121034E-2</v>
      </c>
      <c r="H17" s="115" t="s">
        <v>155</v>
      </c>
      <c r="I17" s="43">
        <f>SUMPRODUCT(G7:G12,N7:N12)</f>
        <v>0.15157450836183595</v>
      </c>
      <c r="J17" s="110"/>
      <c r="L17" s="108"/>
      <c r="M17" s="168"/>
      <c r="N17" s="168"/>
      <c r="O17" s="168"/>
      <c r="P17" s="168"/>
      <c r="Q17" s="168"/>
      <c r="R17" s="168"/>
      <c r="S17" s="168" t="s">
        <v>66</v>
      </c>
      <c r="T17" s="97">
        <f>INDEX('National and State Energy'!$C$11:$CY$62,MATCH($S17,'National and State Energy'!$B$11:$B$62,0),MATCH($T$6,'National and State Energy'!$C$10:$CY$10,0))</f>
        <v>0.20236329370624373</v>
      </c>
      <c r="U17" s="100"/>
      <c r="V17" s="168" t="s">
        <v>272</v>
      </c>
      <c r="W17" s="99">
        <f>VLOOKUP(V17,'Metro Rent'!B20:AU101,46,0)</f>
        <v>-9.8855297218980454E-4</v>
      </c>
      <c r="X17" s="110"/>
    </row>
    <row r="18" spans="2:24">
      <c r="B18" s="108"/>
      <c r="D18" s="227"/>
      <c r="F18" s="8"/>
      <c r="G18" s="11"/>
      <c r="H18" s="11"/>
      <c r="I18" s="42"/>
      <c r="J18" s="110"/>
      <c r="L18" s="108"/>
      <c r="M18" s="168"/>
      <c r="N18" s="168"/>
      <c r="O18" s="168"/>
      <c r="P18" s="168"/>
      <c r="Q18" s="168"/>
      <c r="R18" s="168"/>
      <c r="S18" s="168" t="s">
        <v>67</v>
      </c>
      <c r="T18" s="97">
        <f>INDEX('National and State Energy'!$C$11:$CY$62,MATCH($S18,'National and State Energy'!$B$11:$B$62,0),MATCH($T$6,'National and State Energy'!$C$10:$CY$10,0))</f>
        <v>0.17342876361327486</v>
      </c>
      <c r="U18" s="100"/>
      <c r="V18" s="168" t="s">
        <v>134</v>
      </c>
      <c r="W18" s="99">
        <f>VLOOKUP(V18,'Metro Rent'!B21:AU102,46,0)</f>
        <v>-0.21602891650214823</v>
      </c>
      <c r="X18" s="110"/>
    </row>
    <row r="19" spans="2:24" ht="15" customHeight="1">
      <c r="B19" s="108"/>
      <c r="F19" s="8"/>
      <c r="G19" s="11"/>
      <c r="H19" s="11"/>
      <c r="I19" s="42"/>
      <c r="J19" s="110"/>
      <c r="L19" s="108"/>
      <c r="M19" s="168"/>
      <c r="N19" s="168"/>
      <c r="O19" s="168"/>
      <c r="P19" s="168"/>
      <c r="Q19" s="168"/>
      <c r="R19" s="168"/>
      <c r="S19" s="168" t="s">
        <v>68</v>
      </c>
      <c r="T19" s="97">
        <f>INDEX('National and State Energy'!$C$11:$CY$62,MATCH($S19,'National and State Energy'!$B$11:$B$62,0),MATCH($T$6,'National and State Energy'!$C$10:$CY$10,0))</f>
        <v>-7.0530145933813196E-2</v>
      </c>
      <c r="U19" s="100"/>
      <c r="V19" s="168" t="s">
        <v>273</v>
      </c>
      <c r="W19" s="99">
        <f>VLOOKUP(V19,'Metro Rent'!B22:AU103,46,0)</f>
        <v>6.0613159943485151E-2</v>
      </c>
      <c r="X19" s="110"/>
    </row>
    <row r="20" spans="2:24">
      <c r="B20" s="108"/>
      <c r="C20" s="11" t="s">
        <v>150</v>
      </c>
      <c r="D20" s="9" t="s">
        <v>102</v>
      </c>
      <c r="E20" s="9"/>
      <c r="F20" s="103">
        <v>100</v>
      </c>
      <c r="G20" s="8"/>
      <c r="J20" s="110"/>
      <c r="L20" s="108"/>
      <c r="M20" s="168"/>
      <c r="N20" s="168"/>
      <c r="O20" s="168"/>
      <c r="P20" s="168"/>
      <c r="Q20" s="168"/>
      <c r="R20" s="168"/>
      <c r="S20" s="168" t="s">
        <v>69</v>
      </c>
      <c r="T20" s="97">
        <f>INDEX('National and State Energy'!$C$11:$CY$62,MATCH($S20,'National and State Energy'!$B$11:$B$62,0),MATCH($T$6,'National and State Energy'!$C$10:$CY$10,0))</f>
        <v>9.9759766916916875E-2</v>
      </c>
      <c r="U20" s="100"/>
      <c r="V20" s="168" t="s">
        <v>274</v>
      </c>
      <c r="W20" s="99">
        <f>VLOOKUP(V20,'Metro Rent'!B23:AU104,46,0)</f>
        <v>-0.13821846042032571</v>
      </c>
      <c r="X20" s="110"/>
    </row>
    <row r="21" spans="2:24" ht="15" customHeight="1">
      <c r="B21" s="108"/>
      <c r="D21" s="10"/>
      <c r="E21" s="10"/>
      <c r="F21" s="10"/>
      <c r="G21" s="12"/>
      <c r="J21" s="110"/>
      <c r="L21" s="108"/>
      <c r="M21" s="168"/>
      <c r="N21" s="168"/>
      <c r="O21" s="168"/>
      <c r="P21" s="168"/>
      <c r="Q21" s="168"/>
      <c r="R21" s="168"/>
      <c r="S21" s="168" t="s">
        <v>70</v>
      </c>
      <c r="T21" s="97">
        <f>INDEX('National and State Energy'!$C$11:$CY$62,MATCH($S21,'National and State Energy'!$B$11:$B$62,0),MATCH($T$6,'National and State Energy'!$C$10:$CY$10,0))</f>
        <v>4.0146406720041411E-2</v>
      </c>
      <c r="U21" s="100"/>
      <c r="V21" s="168" t="s">
        <v>275</v>
      </c>
      <c r="W21" s="99">
        <f>VLOOKUP(V21,'Metro Rent'!B24:AU105,46,0)</f>
        <v>-0.19881659410624852</v>
      </c>
      <c r="X21" s="110"/>
    </row>
    <row r="22" spans="2:24">
      <c r="B22" s="108"/>
      <c r="D22" s="120" t="s">
        <v>103</v>
      </c>
      <c r="E22" s="9" t="str">
        <f>N6</f>
        <v>Q3 2022</v>
      </c>
      <c r="F22" s="104">
        <f>F20*(1+F17)</f>
        <v>96.366151077987894</v>
      </c>
      <c r="G22" s="12"/>
      <c r="J22" s="110"/>
      <c r="L22" s="108"/>
      <c r="M22" s="168"/>
      <c r="N22" s="168"/>
      <c r="O22" s="168"/>
      <c r="P22" s="168"/>
      <c r="Q22" s="168"/>
      <c r="R22" s="168"/>
      <c r="S22" s="168" t="s">
        <v>71</v>
      </c>
      <c r="T22" s="97">
        <f>INDEX('National and State Energy'!$C$11:$CY$62,MATCH($S22,'National and State Energy'!$B$11:$B$62,0),MATCH($T$6,'National and State Energy'!$C$10:$CY$10,0))</f>
        <v>-0.18677679374249034</v>
      </c>
      <c r="U22" s="100"/>
      <c r="V22" s="168" t="s">
        <v>276</v>
      </c>
      <c r="W22" s="99">
        <f>VLOOKUP(V22,'Metro Rent'!B25:AU106,46,0)</f>
        <v>5.268839465278613E-2</v>
      </c>
      <c r="X22" s="110"/>
    </row>
    <row r="23" spans="2:24" ht="15" thickBot="1">
      <c r="B23" s="116"/>
      <c r="C23" s="117"/>
      <c r="D23" s="117"/>
      <c r="E23" s="117"/>
      <c r="F23" s="118"/>
      <c r="G23" s="118"/>
      <c r="H23" s="117"/>
      <c r="I23" s="117"/>
      <c r="J23" s="119"/>
      <c r="L23" s="108"/>
      <c r="M23" s="168"/>
      <c r="N23" s="168"/>
      <c r="O23" s="168"/>
      <c r="P23" s="168"/>
      <c r="Q23" s="168"/>
      <c r="R23" s="168"/>
      <c r="S23" s="168" t="s">
        <v>72</v>
      </c>
      <c r="T23" s="97">
        <f>INDEX('National and State Energy'!$C$11:$CY$62,MATCH($S23,'National and State Energy'!$B$11:$B$62,0),MATCH($T$6,'National and State Energy'!$C$10:$CY$10,0))</f>
        <v>5.3884512487763242E-2</v>
      </c>
      <c r="U23" s="100"/>
      <c r="V23" s="168" t="s">
        <v>277</v>
      </c>
      <c r="W23" s="99">
        <f>VLOOKUP(V23,'Metro Rent'!B26:AU107,46,0)</f>
        <v>-5.9665755755497651E-2</v>
      </c>
      <c r="X23" s="110"/>
    </row>
    <row r="24" spans="2:24">
      <c r="L24" s="108"/>
      <c r="M24" s="168"/>
      <c r="N24" s="168"/>
      <c r="O24" s="168"/>
      <c r="P24" s="168"/>
      <c r="Q24" s="168"/>
      <c r="R24" s="168"/>
      <c r="S24" s="168" t="s">
        <v>73</v>
      </c>
      <c r="T24" s="97">
        <f>INDEX('National and State Energy'!$C$11:$CY$62,MATCH($S24,'National and State Energy'!$B$11:$B$62,0),MATCH($T$6,'National and State Energy'!$C$10:$CY$10,0))</f>
        <v>0.14828304735174688</v>
      </c>
      <c r="U24" s="100"/>
      <c r="V24" s="168" t="s">
        <v>278</v>
      </c>
      <c r="W24" s="99">
        <f>VLOOKUP(V24,'Metro Rent'!B27:AU108,46,0)</f>
        <v>-0.13230253011864199</v>
      </c>
      <c r="X24" s="110"/>
    </row>
    <row r="25" spans="2:24" ht="15.5">
      <c r="F25" s="224" t="s">
        <v>138</v>
      </c>
      <c r="G25" s="225"/>
      <c r="H25" s="225"/>
      <c r="I25" s="226"/>
      <c r="L25" s="108"/>
      <c r="M25" s="168"/>
      <c r="N25" s="168"/>
      <c r="O25" s="168"/>
      <c r="P25" s="168"/>
      <c r="Q25" s="168"/>
      <c r="R25" s="168"/>
      <c r="S25" s="168" t="s">
        <v>74</v>
      </c>
      <c r="T25" s="97">
        <f>INDEX('National and State Energy'!$C$11:$CY$62,MATCH($S25,'National and State Energy'!$B$11:$B$62,0),MATCH($T$6,'National and State Energy'!$C$10:$CY$10,0))</f>
        <v>1.5641547376813197E-2</v>
      </c>
      <c r="U25" s="100"/>
      <c r="V25" s="99" t="s">
        <v>279</v>
      </c>
      <c r="W25" s="99">
        <f>VLOOKUP(V25,'Metro Rent'!B28:AU109,46,0)</f>
        <v>-0.12195051783659369</v>
      </c>
      <c r="X25" s="110"/>
    </row>
    <row r="26" spans="2:24">
      <c r="F26" s="29" t="s">
        <v>136</v>
      </c>
      <c r="H26" s="26"/>
      <c r="I26" s="34" t="s">
        <v>435</v>
      </c>
      <c r="L26" s="108"/>
      <c r="M26" s="168"/>
      <c r="N26" s="168"/>
      <c r="O26" s="168"/>
      <c r="P26" s="168"/>
      <c r="Q26" s="168"/>
      <c r="R26" s="168"/>
      <c r="S26" s="168" t="s">
        <v>75</v>
      </c>
      <c r="T26" s="97">
        <f>INDEX('National and State Energy'!$C$11:$CY$62,MATCH($S26,'National and State Energy'!$B$11:$B$62,0),MATCH($T$6,'National and State Energy'!$C$10:$CY$10,0))</f>
        <v>2.6690035881163338E-2</v>
      </c>
      <c r="U26" s="100"/>
      <c r="V26" s="168" t="s">
        <v>280</v>
      </c>
      <c r="W26" s="99">
        <f>VLOOKUP(V26,'Metro Rent'!B29:AU110,46,0)</f>
        <v>0.11354731766124182</v>
      </c>
      <c r="X26" s="110"/>
    </row>
    <row r="27" spans="2:24">
      <c r="F27" s="30" t="s">
        <v>137</v>
      </c>
      <c r="H27" s="26"/>
      <c r="I27" s="34" t="s">
        <v>436</v>
      </c>
      <c r="L27" s="108"/>
      <c r="M27" s="168"/>
      <c r="N27" s="168"/>
      <c r="O27" s="168"/>
      <c r="P27" s="168"/>
      <c r="Q27" s="168"/>
      <c r="R27" s="168"/>
      <c r="S27" s="168" t="s">
        <v>76</v>
      </c>
      <c r="T27" s="97">
        <f>INDEX('National and State Energy'!$C$11:$CY$62,MATCH($S27,'National and State Energy'!$B$11:$B$62,0),MATCH($T$6,'National and State Energy'!$C$10:$CY$10,0))</f>
        <v>5.1956532086293278E-2</v>
      </c>
      <c r="U27" s="100"/>
      <c r="V27" s="168" t="s">
        <v>329</v>
      </c>
      <c r="W27" s="99">
        <f>VLOOKUP(V27,'Metro Rent'!B30:AU111,46,0)</f>
        <v>-0.17127246660605633</v>
      </c>
      <c r="X27" s="110"/>
    </row>
    <row r="28" spans="2:24">
      <c r="F28" s="29" t="s">
        <v>152</v>
      </c>
      <c r="H28" s="26"/>
      <c r="I28" s="34" t="s">
        <v>437</v>
      </c>
      <c r="L28" s="108"/>
      <c r="M28" s="168"/>
      <c r="N28" s="168"/>
      <c r="O28" s="168"/>
      <c r="P28" s="168"/>
      <c r="Q28" s="168"/>
      <c r="R28" s="168"/>
      <c r="S28" s="168" t="s">
        <v>77</v>
      </c>
      <c r="T28" s="97">
        <f>INDEX('National and State Energy'!$C$11:$CY$62,MATCH($S28,'National and State Energy'!$B$11:$B$62,0),MATCH($T$6,'National and State Energy'!$C$10:$CY$10,0))</f>
        <v>3.8587078800391833E-2</v>
      </c>
      <c r="U28" s="100"/>
      <c r="V28" s="168" t="s">
        <v>281</v>
      </c>
      <c r="W28" s="99">
        <f>VLOOKUP(V28,'Metro Rent'!B31:AU112,46,0)</f>
        <v>3.9142555756479902E-2</v>
      </c>
      <c r="X28" s="110"/>
    </row>
    <row r="29" spans="2:24">
      <c r="F29" s="30" t="s">
        <v>153</v>
      </c>
      <c r="H29" s="26"/>
      <c r="I29" s="34" t="s">
        <v>438</v>
      </c>
      <c r="L29" s="108"/>
      <c r="M29" s="168"/>
      <c r="N29" s="168"/>
      <c r="O29" s="168"/>
      <c r="P29" s="168"/>
      <c r="Q29" s="168"/>
      <c r="R29" s="168"/>
      <c r="S29" s="168" t="s">
        <v>78</v>
      </c>
      <c r="T29" s="97">
        <f>INDEX('National and State Energy'!$C$11:$CY$62,MATCH($S29,'National and State Energy'!$B$11:$B$62,0),MATCH($T$6,'National and State Energy'!$C$10:$CY$10,0))</f>
        <v>-3.3558865564615251E-2</v>
      </c>
      <c r="U29" s="100"/>
      <c r="V29" s="168" t="s">
        <v>282</v>
      </c>
      <c r="W29" s="99">
        <f>VLOOKUP(V29,'Metro Rent'!B32:AU113,46,0)</f>
        <v>0.13197574166242138</v>
      </c>
      <c r="X29" s="110"/>
    </row>
    <row r="30" spans="2:24" ht="15" customHeight="1">
      <c r="F30" s="31" t="s">
        <v>154</v>
      </c>
      <c r="G30" s="32"/>
      <c r="H30" s="33"/>
      <c r="I30" s="35" t="s">
        <v>439</v>
      </c>
      <c r="L30" s="108"/>
      <c r="M30" s="168"/>
      <c r="N30" s="168"/>
      <c r="O30" s="168"/>
      <c r="P30" s="168"/>
      <c r="Q30" s="168"/>
      <c r="R30" s="168"/>
      <c r="S30" s="168" t="s">
        <v>79</v>
      </c>
      <c r="T30" s="97">
        <f>INDEX('National and State Energy'!$C$11:$CY$62,MATCH($S30,'National and State Energy'!$B$11:$B$62,0),MATCH($T$6,'National and State Energy'!$C$10:$CY$10,0))</f>
        <v>-5.6873102478823566E-2</v>
      </c>
      <c r="U30" s="100"/>
      <c r="V30" s="168" t="s">
        <v>283</v>
      </c>
      <c r="W30" s="99">
        <f>VLOOKUP(V30,'Metro Rent'!B33:AU114,46,0)</f>
        <v>4.7172941823950265E-2</v>
      </c>
      <c r="X30" s="110"/>
    </row>
    <row r="31" spans="2:24">
      <c r="F31" s="221" t="s">
        <v>151</v>
      </c>
      <c r="G31" s="221"/>
      <c r="H31" s="221"/>
      <c r="I31" s="221"/>
      <c r="L31" s="108"/>
      <c r="M31" s="168"/>
      <c r="N31" s="168"/>
      <c r="O31" s="168"/>
      <c r="P31" s="168"/>
      <c r="Q31" s="168"/>
      <c r="R31" s="168"/>
      <c r="S31" s="168" t="s">
        <v>80</v>
      </c>
      <c r="T31" s="97">
        <f>INDEX('National and State Energy'!$C$11:$CY$62,MATCH($S31,'National and State Energy'!$B$11:$B$62,0),MATCH($T$6,'National and State Energy'!$C$10:$CY$10,0))</f>
        <v>1.3094285058243421E-3</v>
      </c>
      <c r="U31" s="100"/>
      <c r="V31" s="168" t="s">
        <v>284</v>
      </c>
      <c r="W31" s="99">
        <f>VLOOKUP(V31,'Metro Rent'!B34:AU115,46,0)</f>
        <v>-5.9209643512098675E-3</v>
      </c>
      <c r="X31" s="110"/>
    </row>
    <row r="32" spans="2:24">
      <c r="F32" s="222"/>
      <c r="G32" s="222"/>
      <c r="H32" s="222"/>
      <c r="I32" s="222"/>
      <c r="L32" s="108"/>
      <c r="M32" s="168"/>
      <c r="N32" s="168"/>
      <c r="O32" s="168"/>
      <c r="P32" s="168"/>
      <c r="Q32" s="168"/>
      <c r="R32" s="168"/>
      <c r="S32" s="168" t="s">
        <v>81</v>
      </c>
      <c r="T32" s="97">
        <f>INDEX('National and State Energy'!$C$11:$CY$62,MATCH($S32,'National and State Energy'!$B$11:$B$62,0),MATCH($T$6,'National and State Energy'!$C$10:$CY$10,0))</f>
        <v>-5.5626158196802937E-2</v>
      </c>
      <c r="U32" s="100"/>
      <c r="V32" s="168" t="s">
        <v>285</v>
      </c>
      <c r="W32" s="99">
        <f>VLOOKUP(V32,'Metro Rent'!B35:AU116,46,0)</f>
        <v>-0.28864058452666025</v>
      </c>
      <c r="X32" s="110"/>
    </row>
    <row r="33" spans="3:24">
      <c r="F33" s="222"/>
      <c r="G33" s="222"/>
      <c r="H33" s="222"/>
      <c r="I33" s="222"/>
      <c r="L33" s="108"/>
      <c r="M33" s="168"/>
      <c r="N33" s="168"/>
      <c r="O33" s="168"/>
      <c r="P33" s="168"/>
      <c r="Q33" s="168"/>
      <c r="R33" s="168"/>
      <c r="S33" s="168" t="s">
        <v>82</v>
      </c>
      <c r="T33" s="97">
        <f>INDEX('National and State Energy'!$C$11:$CY$62,MATCH($S33,'National and State Energy'!$B$11:$B$62,0),MATCH($T$6,'National and State Energy'!$C$10:$CY$10,0))</f>
        <v>-0.1347166939282117</v>
      </c>
      <c r="U33" s="100"/>
      <c r="V33" s="168" t="s">
        <v>99</v>
      </c>
      <c r="W33" s="99">
        <f>VLOOKUP(V33,'Metro Rent'!B36:AU117,46,0)</f>
        <v>-0.14760473051243683</v>
      </c>
      <c r="X33" s="110"/>
    </row>
    <row r="34" spans="3:24">
      <c r="G34" s="10"/>
      <c r="L34" s="108"/>
      <c r="M34" s="168"/>
      <c r="N34" s="168"/>
      <c r="O34" s="168"/>
      <c r="P34" s="168"/>
      <c r="Q34" s="168"/>
      <c r="R34" s="168"/>
      <c r="S34" s="168" t="s">
        <v>83</v>
      </c>
      <c r="T34" s="97">
        <f>INDEX('National and State Energy'!$C$11:$CY$62,MATCH($S34,'National and State Energy'!$B$11:$B$62,0),MATCH($T$6,'National and State Energy'!$C$10:$CY$10,0))</f>
        <v>-9.7349110743918971E-2</v>
      </c>
      <c r="U34" s="100"/>
      <c r="V34" s="168" t="s">
        <v>286</v>
      </c>
      <c r="W34" s="99">
        <f>VLOOKUP(V34,'Metro Rent'!B37:AU118,46,0)</f>
        <v>-0.14355185228196482</v>
      </c>
      <c r="X34" s="110"/>
    </row>
    <row r="35" spans="3:24">
      <c r="G35" s="10"/>
      <c r="L35" s="108"/>
      <c r="M35" s="168"/>
      <c r="N35" s="168"/>
      <c r="O35" s="168"/>
      <c r="P35" s="168"/>
      <c r="Q35" s="168"/>
      <c r="R35" s="168"/>
      <c r="S35" s="168" t="s">
        <v>84</v>
      </c>
      <c r="T35" s="97">
        <f>INDEX('National and State Energy'!$C$11:$CY$62,MATCH($S35,'National and State Energy'!$B$11:$B$62,0),MATCH($T$6,'National and State Energy'!$C$10:$CY$10,0))</f>
        <v>-7.0790330853646041E-2</v>
      </c>
      <c r="U35" s="100"/>
      <c r="V35" s="168" t="s">
        <v>331</v>
      </c>
      <c r="W35" s="99">
        <f>VLOOKUP(V35,'Metro Rent'!B38:AU119,46,0)</f>
        <v>0.12254294364126994</v>
      </c>
      <c r="X35" s="110"/>
    </row>
    <row r="36" spans="3:24">
      <c r="L36" s="108"/>
      <c r="M36" s="168"/>
      <c r="N36" s="168"/>
      <c r="O36" s="168"/>
      <c r="P36" s="168"/>
      <c r="Q36" s="168"/>
      <c r="R36" s="168"/>
      <c r="S36" s="168" t="s">
        <v>342</v>
      </c>
      <c r="T36" s="97">
        <f>INDEX('National and State Energy'!$C$11:$CY$62,MATCH($S36,'National and State Energy'!$B$11:$B$62,0),MATCH($T$6,'National and State Energy'!$C$10:$CY$10,0))</f>
        <v>-1.402381998040006E-2</v>
      </c>
      <c r="U36" s="100"/>
      <c r="V36" s="168" t="s">
        <v>287</v>
      </c>
      <c r="W36" s="99">
        <f>VLOOKUP(V36,'Metro Rent'!B39:AU120,46,0)</f>
        <v>-0.18679085983624469</v>
      </c>
      <c r="X36" s="110"/>
    </row>
    <row r="37" spans="3:24">
      <c r="C37" s="8"/>
      <c r="L37" s="108"/>
      <c r="M37" s="168"/>
      <c r="N37" s="168"/>
      <c r="O37" s="168"/>
      <c r="P37" s="168"/>
      <c r="Q37" s="168"/>
      <c r="R37" s="168"/>
      <c r="S37" s="168" t="s">
        <v>339</v>
      </c>
      <c r="T37" s="97">
        <f>INDEX('National and State Energy'!$C$11:$CY$62,MATCH($S37,'National and State Energy'!$B$11:$B$62,0),MATCH($T$6,'National and State Energy'!$C$10:$CY$10,0))</f>
        <v>9.0823726247474784E-2</v>
      </c>
      <c r="U37" s="100"/>
      <c r="V37" s="168" t="s">
        <v>288</v>
      </c>
      <c r="W37" s="99">
        <f>VLOOKUP(V37,'Metro Rent'!B40:AU121,46,0)</f>
        <v>-6.8931780848391078E-2</v>
      </c>
      <c r="X37" s="110"/>
    </row>
    <row r="38" spans="3:24">
      <c r="L38" s="108"/>
      <c r="M38" s="168"/>
      <c r="N38" s="168"/>
      <c r="O38" s="168"/>
      <c r="P38" s="168"/>
      <c r="Q38" s="168"/>
      <c r="R38" s="168"/>
      <c r="S38" s="168" t="s">
        <v>344</v>
      </c>
      <c r="T38" s="97">
        <f>INDEX('National and State Energy'!$C$11:$CY$62,MATCH($S38,'National and State Energy'!$B$11:$B$62,0),MATCH($T$6,'National and State Energy'!$C$10:$CY$10,0))</f>
        <v>-8.9973241724214365E-2</v>
      </c>
      <c r="U38" s="100"/>
      <c r="V38" s="168" t="s">
        <v>289</v>
      </c>
      <c r="W38" s="99">
        <f>VLOOKUP(V38,'Metro Rent'!B41:AU122,46,0)</f>
        <v>-0.11168273683710533</v>
      </c>
      <c r="X38" s="110"/>
    </row>
    <row r="39" spans="3:24">
      <c r="L39" s="108"/>
      <c r="M39" s="168"/>
      <c r="N39" s="168"/>
      <c r="O39" s="168"/>
      <c r="P39" s="168"/>
      <c r="Q39" s="168"/>
      <c r="R39" s="168"/>
      <c r="S39" s="168" t="s">
        <v>340</v>
      </c>
      <c r="T39" s="97">
        <f>INDEX('National and State Energy'!$C$11:$CY$62,MATCH($S39,'National and State Energy'!$B$11:$B$62,0),MATCH($T$6,'National and State Energy'!$C$10:$CY$10,0))</f>
        <v>6.0483337303793294E-2</v>
      </c>
      <c r="U39" s="100"/>
      <c r="V39" s="168" t="s">
        <v>290</v>
      </c>
      <c r="W39" s="99">
        <f>VLOOKUP(V39,'Metro Rent'!B42:AU123,46,0)</f>
        <v>-8.4994639838370439E-2</v>
      </c>
      <c r="X39" s="110"/>
    </row>
    <row r="40" spans="3:24">
      <c r="L40" s="108"/>
      <c r="M40" s="168"/>
      <c r="N40" s="168"/>
      <c r="O40" s="168"/>
      <c r="P40" s="168"/>
      <c r="Q40" s="168"/>
      <c r="R40" s="168"/>
      <c r="S40" s="168" t="s">
        <v>347</v>
      </c>
      <c r="T40" s="97">
        <f>INDEX('National and State Energy'!$C$11:$CY$62,MATCH($S40,'National and State Energy'!$B$11:$B$62,0),MATCH($T$6,'National and State Energy'!$C$10:$CY$10,0))</f>
        <v>-0.10177634917949574</v>
      </c>
      <c r="U40" s="100"/>
      <c r="V40" s="168" t="s">
        <v>291</v>
      </c>
      <c r="W40" s="99">
        <f>VLOOKUP(V40,'Metro Rent'!B43:AU124,46,0)</f>
        <v>0.12048364374650411</v>
      </c>
      <c r="X40" s="110"/>
    </row>
    <row r="41" spans="3:24">
      <c r="L41" s="108"/>
      <c r="M41" s="168"/>
      <c r="N41" s="168"/>
      <c r="O41" s="168"/>
      <c r="P41" s="168"/>
      <c r="Q41" s="168"/>
      <c r="R41" s="168"/>
      <c r="S41" s="168" t="s">
        <v>345</v>
      </c>
      <c r="T41" s="97">
        <f>INDEX('National and State Energy'!$C$11:$CY$62,MATCH($S41,'National and State Energy'!$B$11:$B$62,0),MATCH($T$6,'National and State Energy'!$C$10:$CY$10,0))</f>
        <v>-0.1251864799972579</v>
      </c>
      <c r="U41" s="100"/>
      <c r="V41" s="168" t="s">
        <v>292</v>
      </c>
      <c r="W41" s="99">
        <f>VLOOKUP(V41,'Metro Rent'!B44:AU125,46,0)</f>
        <v>0.21983773506277032</v>
      </c>
      <c r="X41" s="110"/>
    </row>
    <row r="42" spans="3:24">
      <c r="L42" s="108"/>
      <c r="M42" s="168"/>
      <c r="N42" s="168"/>
      <c r="O42" s="168"/>
      <c r="P42" s="168"/>
      <c r="Q42" s="168"/>
      <c r="R42" s="168"/>
      <c r="S42" s="168" t="s">
        <v>85</v>
      </c>
      <c r="T42" s="97">
        <f>INDEX('National and State Energy'!$C$11:$CY$62,MATCH($S42,'National and State Energy'!$B$11:$B$62,0),MATCH($T$6,'National and State Energy'!$C$10:$CY$10,0))</f>
        <v>3.9787175627443966E-2</v>
      </c>
      <c r="U42" s="100"/>
      <c r="V42" s="168" t="s">
        <v>293</v>
      </c>
      <c r="W42" s="99">
        <f>VLOOKUP(V42,'Metro Rent'!B45:AU126,46,0)</f>
        <v>-0.19645162648404368</v>
      </c>
      <c r="X42" s="110"/>
    </row>
    <row r="43" spans="3:24">
      <c r="L43" s="108"/>
      <c r="M43" s="168"/>
      <c r="N43" s="168"/>
      <c r="O43" s="168"/>
      <c r="P43" s="168"/>
      <c r="Q43" s="168"/>
      <c r="R43" s="168"/>
      <c r="S43" s="168" t="s">
        <v>86</v>
      </c>
      <c r="T43" s="97">
        <f>INDEX('National and State Energy'!$C$11:$CY$62,MATCH($S43,'National and State Energy'!$B$11:$B$62,0),MATCH($T$6,'National and State Energy'!$C$10:$CY$10,0))</f>
        <v>4.053391016451649E-2</v>
      </c>
      <c r="U43" s="100"/>
      <c r="V43" s="168" t="s">
        <v>294</v>
      </c>
      <c r="W43" s="99">
        <f>VLOOKUP(V43,'Metro Rent'!B46:AU127,46,0)</f>
        <v>-6.6815092789664132E-2</v>
      </c>
      <c r="X43" s="110"/>
    </row>
    <row r="44" spans="3:24">
      <c r="L44" s="108"/>
      <c r="M44" s="168"/>
      <c r="N44" s="168"/>
      <c r="O44" s="168"/>
      <c r="P44" s="168"/>
      <c r="Q44" s="168"/>
      <c r="R44" s="168"/>
      <c r="S44" s="168" t="s">
        <v>87</v>
      </c>
      <c r="T44" s="97">
        <f>INDEX('National and State Energy'!$C$11:$CY$62,MATCH($S44,'National and State Energy'!$B$11:$B$62,0),MATCH($T$6,'National and State Energy'!$C$10:$CY$10,0))</f>
        <v>-0.11930739703037581</v>
      </c>
      <c r="U44" s="100"/>
      <c r="V44" s="168" t="s">
        <v>295</v>
      </c>
      <c r="W44" s="99">
        <f>VLOOKUP(V44,'Metro Rent'!B47:AU128,46,0)</f>
        <v>3.1237470645512522E-2</v>
      </c>
      <c r="X44" s="110"/>
    </row>
    <row r="45" spans="3:24">
      <c r="L45" s="108"/>
      <c r="M45" s="168"/>
      <c r="N45" s="168"/>
      <c r="O45" s="168"/>
      <c r="P45" s="168"/>
      <c r="Q45" s="168"/>
      <c r="R45" s="168"/>
      <c r="S45" s="168" t="s">
        <v>88</v>
      </c>
      <c r="T45" s="97">
        <f>INDEX('National and State Energy'!$C$11:$CY$62,MATCH($S45,'National and State Energy'!$B$11:$B$62,0),MATCH($T$6,'National and State Energy'!$C$10:$CY$10,0))</f>
        <v>0.1069404602989768</v>
      </c>
      <c r="U45" s="100"/>
      <c r="V45" s="168" t="s">
        <v>296</v>
      </c>
      <c r="W45" s="99">
        <f>VLOOKUP(V45,'Metro Rent'!B48:AU129,46,0)</f>
        <v>-3.5131224660332222E-2</v>
      </c>
      <c r="X45" s="110"/>
    </row>
    <row r="46" spans="3:24">
      <c r="L46" s="108"/>
      <c r="M46" s="168"/>
      <c r="N46" s="168"/>
      <c r="O46" s="168"/>
      <c r="P46" s="168"/>
      <c r="Q46" s="168"/>
      <c r="R46" s="168"/>
      <c r="S46" s="168" t="s">
        <v>343</v>
      </c>
      <c r="T46" s="97">
        <f>INDEX('National and State Energy'!$C$11:$CY$62,MATCH($S46,'National and State Energy'!$B$11:$B$62,0),MATCH($T$6,'National and State Energy'!$C$10:$CY$10,0))</f>
        <v>2.3868564571618595E-2</v>
      </c>
      <c r="U46" s="100"/>
      <c r="V46" s="168" t="s">
        <v>297</v>
      </c>
      <c r="W46" s="99">
        <f>VLOOKUP(V46,'Metro Rent'!B49:AU130,46,0)</f>
        <v>-0.20644954434550483</v>
      </c>
      <c r="X46" s="110"/>
    </row>
    <row r="47" spans="3:24">
      <c r="L47" s="108"/>
      <c r="M47" s="168"/>
      <c r="N47" s="168"/>
      <c r="O47" s="168"/>
      <c r="P47" s="168"/>
      <c r="Q47" s="168"/>
      <c r="R47" s="168"/>
      <c r="S47" s="168" t="s">
        <v>348</v>
      </c>
      <c r="T47" s="97">
        <f>INDEX('National and State Energy'!$C$11:$CY$62,MATCH($S47,'National and State Energy'!$B$11:$B$62,0),MATCH($T$6,'National and State Energy'!$C$10:$CY$10,0))</f>
        <v>-1.985984474514578E-2</v>
      </c>
      <c r="U47" s="100"/>
      <c r="V47" s="168" t="s">
        <v>298</v>
      </c>
      <c r="W47" s="99">
        <f>VLOOKUP(V47,'Metro Rent'!B50:AU131,46,0)</f>
        <v>2.5873959112119427E-2</v>
      </c>
      <c r="X47" s="110"/>
    </row>
    <row r="48" spans="3:24">
      <c r="L48" s="108"/>
      <c r="M48" s="168"/>
      <c r="N48" s="168"/>
      <c r="O48" s="168"/>
      <c r="P48" s="168"/>
      <c r="Q48" s="168"/>
      <c r="R48" s="168"/>
      <c r="S48" s="168" t="s">
        <v>346</v>
      </c>
      <c r="T48" s="97">
        <f>INDEX('National and State Energy'!$C$11:$CY$62,MATCH($S48,'National and State Energy'!$B$11:$B$62,0),MATCH($T$6,'National and State Energy'!$C$10:$CY$10,0))</f>
        <v>-0.10814469785187505</v>
      </c>
      <c r="U48" s="100"/>
      <c r="V48" s="168" t="s">
        <v>299</v>
      </c>
      <c r="W48" s="99">
        <f>VLOOKUP(V48,'Metro Rent'!B51:AU132,46,0)</f>
        <v>-0.2208100812122861</v>
      </c>
      <c r="X48" s="110"/>
    </row>
    <row r="49" spans="12:24">
      <c r="L49" s="108"/>
      <c r="M49" s="168"/>
      <c r="N49" s="168"/>
      <c r="O49" s="168"/>
      <c r="P49" s="168"/>
      <c r="Q49" s="168"/>
      <c r="R49" s="168"/>
      <c r="S49" s="168" t="s">
        <v>89</v>
      </c>
      <c r="T49" s="97">
        <f>INDEX('National and State Energy'!$C$11:$CY$62,MATCH($S49,'National and State Energy'!$B$11:$B$62,0),MATCH($T$6,'National and State Energy'!$C$10:$CY$10,0))</f>
        <v>7.8082185716878527E-2</v>
      </c>
      <c r="U49" s="100"/>
      <c r="V49" s="168" t="s">
        <v>256</v>
      </c>
      <c r="W49" s="99">
        <f>VLOOKUP(V49,'Metro Rent'!B52:AU133,46,0)</f>
        <v>0.14141846612062564</v>
      </c>
      <c r="X49" s="110"/>
    </row>
    <row r="50" spans="12:24">
      <c r="L50" s="108"/>
      <c r="M50" s="168"/>
      <c r="N50" s="168"/>
      <c r="O50" s="168"/>
      <c r="P50" s="168"/>
      <c r="Q50" s="168"/>
      <c r="R50" s="168"/>
      <c r="S50" s="168" t="s">
        <v>90</v>
      </c>
      <c r="T50" s="97">
        <f>INDEX('National and State Energy'!$C$11:$CY$62,MATCH($S50,'National and State Energy'!$B$11:$B$62,0),MATCH($T$6,'National and State Energy'!$C$10:$CY$10,0))</f>
        <v>9.5439894183971086E-2</v>
      </c>
      <c r="U50" s="100"/>
      <c r="V50" s="168" t="s">
        <v>257</v>
      </c>
      <c r="W50" s="99">
        <f>VLOOKUP(V50,'Metro Rent'!B53:AU134,46,0)</f>
        <v>0.159092214385812</v>
      </c>
      <c r="X50" s="110"/>
    </row>
    <row r="51" spans="12:24">
      <c r="L51" s="108"/>
      <c r="M51" s="168"/>
      <c r="N51" s="168"/>
      <c r="O51" s="168"/>
      <c r="P51" s="168"/>
      <c r="Q51" s="168"/>
      <c r="R51" s="168"/>
      <c r="S51" s="168" t="s">
        <v>91</v>
      </c>
      <c r="T51" s="97">
        <f>INDEX('National and State Energy'!$C$11:$CY$62,MATCH($S51,'National and State Energy'!$B$11:$B$62,0),MATCH($T$6,'National and State Energy'!$C$10:$CY$10,0))</f>
        <v>-0.10042369217466486</v>
      </c>
      <c r="U51" s="100"/>
      <c r="V51" s="168" t="s">
        <v>258</v>
      </c>
      <c r="W51" s="99">
        <f>VLOOKUP(V51,'Metro Rent'!B54:AU135,46,0)</f>
        <v>9.9798156024756335E-2</v>
      </c>
      <c r="X51" s="110"/>
    </row>
    <row r="52" spans="12:24">
      <c r="L52" s="108"/>
      <c r="M52" s="168"/>
      <c r="N52" s="168"/>
      <c r="O52" s="168"/>
      <c r="P52" s="168"/>
      <c r="Q52" s="168"/>
      <c r="R52" s="168"/>
      <c r="S52" s="168" t="s">
        <v>92</v>
      </c>
      <c r="T52" s="97">
        <f>INDEX('National and State Energy'!$C$11:$CY$62,MATCH($S52,'National and State Energy'!$B$11:$B$62,0),MATCH($T$6,'National and State Energy'!$C$10:$CY$10,0))</f>
        <v>-5.9164179237069715E-2</v>
      </c>
      <c r="U52" s="100"/>
      <c r="V52" s="168" t="s">
        <v>259</v>
      </c>
      <c r="W52" s="99">
        <f>VLOOKUP(V52,'Metro Rent'!B55:AU136,46,0)</f>
        <v>-2.6976273092057912E-2</v>
      </c>
      <c r="X52" s="110"/>
    </row>
    <row r="53" spans="12:24">
      <c r="L53" s="108"/>
      <c r="M53" s="168"/>
      <c r="N53" s="168"/>
      <c r="O53" s="168"/>
      <c r="P53" s="168"/>
      <c r="Q53" s="168"/>
      <c r="R53" s="168"/>
      <c r="S53" s="168" t="s">
        <v>93</v>
      </c>
      <c r="T53" s="97">
        <f>INDEX('National and State Energy'!$C$11:$CY$62,MATCH($S53,'National and State Energy'!$B$11:$B$62,0),MATCH($T$6,'National and State Energy'!$C$10:$CY$10,0))</f>
        <v>1.9780863845790794E-2</v>
      </c>
      <c r="U53" s="100"/>
      <c r="V53" s="168" t="s">
        <v>300</v>
      </c>
      <c r="W53" s="99">
        <f>VLOOKUP(V53,'Metro Rent'!B56:AU137,46,0)</f>
        <v>-5.2788967083923555E-2</v>
      </c>
      <c r="X53" s="110"/>
    </row>
    <row r="54" spans="12:24">
      <c r="L54" s="108"/>
      <c r="M54" s="168"/>
      <c r="N54" s="168"/>
      <c r="O54" s="168"/>
      <c r="P54" s="168"/>
      <c r="Q54" s="168"/>
      <c r="R54" s="168"/>
      <c r="S54" s="168" t="s">
        <v>94</v>
      </c>
      <c r="T54" s="97">
        <f>INDEX('National and State Energy'!$C$11:$CY$62,MATCH($S54,'National and State Energy'!$B$11:$B$62,0),MATCH($T$6,'National and State Energy'!$C$10:$CY$10,0))</f>
        <v>-0.12384810018923675</v>
      </c>
      <c r="U54" s="100"/>
      <c r="V54" s="168" t="s">
        <v>301</v>
      </c>
      <c r="W54" s="99">
        <f>VLOOKUP(V54,'Metro Rent'!B57:AU138,46,0)</f>
        <v>-0.13799329858525683</v>
      </c>
      <c r="X54" s="110"/>
    </row>
    <row r="55" spans="12:24">
      <c r="L55" s="108"/>
      <c r="M55" s="168"/>
      <c r="N55" s="168"/>
      <c r="O55" s="168"/>
      <c r="P55" s="168"/>
      <c r="Q55" s="168"/>
      <c r="R55" s="168"/>
      <c r="S55" s="168" t="s">
        <v>349</v>
      </c>
      <c r="T55" s="97">
        <f>INDEX('National and State Energy'!$C$11:$CY$62,MATCH($S55,'National and State Energy'!$B$11:$B$62,0),MATCH($T$6,'National and State Energy'!$C$10:$CY$10,0))</f>
        <v>-6.1711334957634742E-2</v>
      </c>
      <c r="U55" s="100"/>
      <c r="V55" s="168" t="s">
        <v>302</v>
      </c>
      <c r="W55" s="99">
        <f>VLOOKUP(V55,'Metro Rent'!B58:AU139,46,0)</f>
        <v>2.6975524192896616E-2</v>
      </c>
      <c r="X55" s="110"/>
    </row>
    <row r="56" spans="12:24">
      <c r="L56" s="108"/>
      <c r="M56" s="168"/>
      <c r="N56" s="168"/>
      <c r="O56" s="168"/>
      <c r="P56" s="168"/>
      <c r="Q56" s="168"/>
      <c r="R56" s="168"/>
      <c r="S56" s="168" t="s">
        <v>95</v>
      </c>
      <c r="T56" s="97">
        <f>INDEX('National and State Energy'!$C$11:$CY$62,MATCH($S56,'National and State Energy'!$B$11:$B$62,0),MATCH($T$6,'National and State Energy'!$C$10:$CY$10,0))</f>
        <v>-4.7079492228997835E-2</v>
      </c>
      <c r="U56" s="100"/>
      <c r="V56" s="168" t="s">
        <v>303</v>
      </c>
      <c r="W56" s="99">
        <f>VLOOKUP(V56,'Metro Rent'!B59:AU140,46,0)</f>
        <v>-0.12356944685278295</v>
      </c>
      <c r="X56" s="110"/>
    </row>
    <row r="57" spans="12:24">
      <c r="L57" s="108"/>
      <c r="M57" s="168"/>
      <c r="N57" s="168"/>
      <c r="O57" s="168"/>
      <c r="P57" s="168"/>
      <c r="Q57" s="168"/>
      <c r="R57" s="168"/>
      <c r="S57" s="168" t="s">
        <v>96</v>
      </c>
      <c r="T57" s="97">
        <f>INDEX('National and State Energy'!$C$11:$CY$62,MATCH($S57,'National and State Energy'!$B$11:$B$62,0),MATCH($T$6,'National and State Energy'!$C$10:$CY$10,0))</f>
        <v>-9.3059539701023222E-2</v>
      </c>
      <c r="U57" s="100"/>
      <c r="V57" s="168" t="s">
        <v>304</v>
      </c>
      <c r="W57" s="99">
        <f>VLOOKUP(V57,'Metro Rent'!B60:AU141,46,0)</f>
        <v>1.8167076012343353E-2</v>
      </c>
      <c r="X57" s="110"/>
    </row>
    <row r="58" spans="12:24">
      <c r="L58" s="108"/>
      <c r="M58" s="168"/>
      <c r="N58" s="168"/>
      <c r="O58" s="168"/>
      <c r="P58" s="168"/>
      <c r="Q58" s="168"/>
      <c r="R58" s="168"/>
      <c r="S58" s="168"/>
      <c r="T58" s="168"/>
      <c r="U58" s="168"/>
      <c r="V58" s="168" t="s">
        <v>260</v>
      </c>
      <c r="W58" s="99">
        <f>VLOOKUP(V58,'Metro Rent'!B61:AU142,46,0)</f>
        <v>0.18731555327918831</v>
      </c>
      <c r="X58" s="110"/>
    </row>
    <row r="59" spans="12:24">
      <c r="L59" s="108"/>
      <c r="M59" s="168"/>
      <c r="N59" s="168"/>
      <c r="O59" s="168"/>
      <c r="P59" s="168"/>
      <c r="Q59" s="168"/>
      <c r="R59" s="168"/>
      <c r="S59" s="168"/>
      <c r="T59" s="168"/>
      <c r="U59" s="168"/>
      <c r="V59" s="168" t="s">
        <v>305</v>
      </c>
      <c r="W59" s="99">
        <f>VLOOKUP(V59,'Metro Rent'!B62:AU143,46,0)</f>
        <v>0.40431907463989525</v>
      </c>
      <c r="X59" s="110"/>
    </row>
    <row r="60" spans="12:24">
      <c r="L60" s="108"/>
      <c r="M60" s="168"/>
      <c r="N60" s="168"/>
      <c r="O60" s="168"/>
      <c r="P60" s="168"/>
      <c r="Q60" s="168"/>
      <c r="R60" s="168"/>
      <c r="S60" s="168"/>
      <c r="T60" s="168"/>
      <c r="U60" s="168"/>
      <c r="V60" s="168" t="s">
        <v>306</v>
      </c>
      <c r="W60" s="99">
        <f>VLOOKUP(V60,'Metro Rent'!B63:AU144,46,0)</f>
        <v>0.31345747040158334</v>
      </c>
      <c r="X60" s="110"/>
    </row>
    <row r="61" spans="12:24">
      <c r="L61" s="108"/>
      <c r="M61" s="168"/>
      <c r="N61" s="168"/>
      <c r="O61" s="168"/>
      <c r="P61" s="168"/>
      <c r="Q61" s="168"/>
      <c r="R61" s="168"/>
      <c r="S61" s="168"/>
      <c r="T61" s="168"/>
      <c r="U61" s="168"/>
      <c r="V61" s="168" t="s">
        <v>307</v>
      </c>
      <c r="W61" s="99">
        <f>VLOOKUP(V61,'Metro Rent'!B64:AU145,46,0)</f>
        <v>-6.3962183791921451E-2</v>
      </c>
      <c r="X61" s="110"/>
    </row>
    <row r="62" spans="12:24">
      <c r="L62" s="108"/>
      <c r="M62" s="168"/>
      <c r="N62" s="168"/>
      <c r="O62" s="168"/>
      <c r="P62" s="168"/>
      <c r="Q62" s="168"/>
      <c r="R62" s="168"/>
      <c r="S62" s="168"/>
      <c r="T62" s="168"/>
      <c r="U62" s="168"/>
      <c r="V62" s="168" t="s">
        <v>308</v>
      </c>
      <c r="W62" s="99">
        <f>VLOOKUP(V62,'Metro Rent'!B65:AU146,46,0)</f>
        <v>-0.1967528893780956</v>
      </c>
      <c r="X62" s="110"/>
    </row>
    <row r="63" spans="12:24">
      <c r="L63" s="108"/>
      <c r="M63" s="168"/>
      <c r="N63" s="168"/>
      <c r="O63" s="168"/>
      <c r="P63" s="168"/>
      <c r="Q63" s="168"/>
      <c r="R63" s="168"/>
      <c r="S63" s="168"/>
      <c r="T63" s="168"/>
      <c r="U63" s="168"/>
      <c r="V63" s="168" t="s">
        <v>309</v>
      </c>
      <c r="W63" s="99">
        <f>VLOOKUP(V63,'Metro Rent'!B66:AU147,46,0)</f>
        <v>-0.11355890944498526</v>
      </c>
      <c r="X63" s="110"/>
    </row>
    <row r="64" spans="12:24">
      <c r="L64" s="108"/>
      <c r="M64" s="168"/>
      <c r="N64" s="168"/>
      <c r="O64" s="168"/>
      <c r="P64" s="168"/>
      <c r="Q64" s="168"/>
      <c r="R64" s="168"/>
      <c r="S64" s="168"/>
      <c r="T64" s="168"/>
      <c r="U64" s="168"/>
      <c r="V64" s="168" t="s">
        <v>261</v>
      </c>
      <c r="W64" s="99">
        <f>VLOOKUP(V64,'Metro Rent'!B67:AU148,46,0)</f>
        <v>-0.34312307895693556</v>
      </c>
      <c r="X64" s="110"/>
    </row>
    <row r="65" spans="12:24">
      <c r="L65" s="108"/>
      <c r="M65" s="168"/>
      <c r="N65" s="168"/>
      <c r="O65" s="168"/>
      <c r="P65" s="168"/>
      <c r="Q65" s="168"/>
      <c r="R65" s="168"/>
      <c r="S65" s="168"/>
      <c r="T65" s="168"/>
      <c r="U65" s="168"/>
      <c r="V65" s="168" t="s">
        <v>310</v>
      </c>
      <c r="W65" s="99">
        <f>VLOOKUP(V65,'Metro Rent'!B68:AU149,46,0)</f>
        <v>0.39204375560649862</v>
      </c>
      <c r="X65" s="110"/>
    </row>
    <row r="66" spans="12:24">
      <c r="L66" s="108"/>
      <c r="M66" s="168"/>
      <c r="N66" s="168"/>
      <c r="O66" s="168"/>
      <c r="P66" s="168"/>
      <c r="Q66" s="168"/>
      <c r="R66" s="168"/>
      <c r="S66" s="168"/>
      <c r="T66" s="168"/>
      <c r="U66" s="168"/>
      <c r="V66" s="168" t="s">
        <v>311</v>
      </c>
      <c r="W66" s="99">
        <f>VLOOKUP(V66,'Metro Rent'!B69:AU150,46,0)</f>
        <v>9.9941875484370946E-2</v>
      </c>
      <c r="X66" s="110"/>
    </row>
    <row r="67" spans="12:24">
      <c r="L67" s="108"/>
      <c r="M67" s="168"/>
      <c r="N67" s="168"/>
      <c r="O67" s="168"/>
      <c r="P67" s="168"/>
      <c r="Q67" s="168"/>
      <c r="R67" s="168"/>
      <c r="S67" s="168"/>
      <c r="T67" s="168"/>
      <c r="U67" s="168"/>
      <c r="V67" s="168" t="s">
        <v>312</v>
      </c>
      <c r="W67" s="99">
        <f>VLOOKUP(V67,'Metro Rent'!B70:AU151,46,0)</f>
        <v>-8.4880791446479031E-2</v>
      </c>
      <c r="X67" s="110"/>
    </row>
    <row r="68" spans="12:24">
      <c r="L68" s="108"/>
      <c r="M68" s="168"/>
      <c r="N68" s="168"/>
      <c r="O68" s="168"/>
      <c r="P68" s="168"/>
      <c r="Q68" s="168"/>
      <c r="R68" s="168"/>
      <c r="S68" s="168"/>
      <c r="T68" s="168"/>
      <c r="U68" s="168"/>
      <c r="V68" s="168" t="s">
        <v>313</v>
      </c>
      <c r="W68" s="99">
        <f>VLOOKUP(V68,'Metro Rent'!B71:AU152,46,0)</f>
        <v>-0.15164151649310939</v>
      </c>
      <c r="X68" s="110"/>
    </row>
    <row r="69" spans="12:24">
      <c r="L69" s="108"/>
      <c r="M69" s="168"/>
      <c r="N69" s="168"/>
      <c r="O69" s="168"/>
      <c r="P69" s="168"/>
      <c r="Q69" s="168"/>
      <c r="R69" s="168"/>
      <c r="S69" s="168"/>
      <c r="T69" s="168"/>
      <c r="U69" s="168"/>
      <c r="V69" s="168" t="s">
        <v>314</v>
      </c>
      <c r="W69" s="99">
        <f>VLOOKUP(V69,'Metro Rent'!B72:AU153,46,0)</f>
        <v>0.73259493670886089</v>
      </c>
      <c r="X69" s="110"/>
    </row>
    <row r="70" spans="12:24">
      <c r="L70" s="108"/>
      <c r="M70" s="168"/>
      <c r="N70" s="168"/>
      <c r="O70" s="168"/>
      <c r="P70" s="168"/>
      <c r="Q70" s="168"/>
      <c r="R70" s="168"/>
      <c r="S70" s="168"/>
      <c r="T70" s="168"/>
      <c r="U70" s="168"/>
      <c r="V70" s="168" t="s">
        <v>315</v>
      </c>
      <c r="W70" s="99">
        <f>VLOOKUP(V70,'Metro Rent'!B73:AU154,46,0)</f>
        <v>-0.39816604935759148</v>
      </c>
      <c r="X70" s="110"/>
    </row>
    <row r="71" spans="12:24">
      <c r="L71" s="108"/>
      <c r="M71" s="168"/>
      <c r="N71" s="168"/>
      <c r="O71" s="168"/>
      <c r="P71" s="168"/>
      <c r="Q71" s="168"/>
      <c r="R71" s="168"/>
      <c r="S71" s="168"/>
      <c r="T71" s="168"/>
      <c r="U71" s="168"/>
      <c r="V71" s="168" t="s">
        <v>316</v>
      </c>
      <c r="W71" s="99">
        <f>VLOOKUP(V71,'Metro Rent'!B74:AU155,46,0)</f>
        <v>-8.2273867955862084E-2</v>
      </c>
      <c r="X71" s="110"/>
    </row>
    <row r="72" spans="12:24">
      <c r="L72" s="108"/>
      <c r="M72" s="168"/>
      <c r="N72" s="168"/>
      <c r="O72" s="168"/>
      <c r="P72" s="168"/>
      <c r="Q72" s="168"/>
      <c r="R72" s="168"/>
      <c r="S72" s="168"/>
      <c r="T72" s="168"/>
      <c r="U72" s="168"/>
      <c r="V72" s="168" t="s">
        <v>317</v>
      </c>
      <c r="W72" s="99">
        <f>VLOOKUP(V72,'Metro Rent'!B75:AU156,46,0)</f>
        <v>-0.11669584343298298</v>
      </c>
      <c r="X72" s="110"/>
    </row>
    <row r="73" spans="12:24">
      <c r="L73" s="108"/>
      <c r="M73" s="168"/>
      <c r="N73" s="168"/>
      <c r="O73" s="168"/>
      <c r="P73" s="168"/>
      <c r="Q73" s="168"/>
      <c r="R73" s="168"/>
      <c r="S73" s="168"/>
      <c r="T73" s="168"/>
      <c r="U73" s="168"/>
      <c r="V73" s="168" t="s">
        <v>318</v>
      </c>
      <c r="W73" s="99">
        <f>VLOOKUP(V73,'Metro Rent'!B76:AU157,46,0)</f>
        <v>4.5653970698127433E-2</v>
      </c>
      <c r="X73" s="110"/>
    </row>
    <row r="74" spans="12:24">
      <c r="L74" s="108"/>
      <c r="M74" s="168"/>
      <c r="N74" s="168"/>
      <c r="O74" s="168"/>
      <c r="P74" s="168"/>
      <c r="Q74" s="168"/>
      <c r="R74" s="168"/>
      <c r="S74" s="168"/>
      <c r="T74" s="168"/>
      <c r="U74" s="168"/>
      <c r="V74" s="168" t="s">
        <v>319</v>
      </c>
      <c r="W74" s="99">
        <f>VLOOKUP(V74,'Metro Rent'!B77:AU158,46,0)</f>
        <v>-0.24699690002583305</v>
      </c>
      <c r="X74" s="110"/>
    </row>
    <row r="75" spans="12:24">
      <c r="L75" s="108"/>
      <c r="M75" s="168"/>
      <c r="N75" s="168"/>
      <c r="O75" s="168"/>
      <c r="P75" s="168"/>
      <c r="Q75" s="168"/>
      <c r="R75" s="168"/>
      <c r="S75" s="168"/>
      <c r="T75" s="168"/>
      <c r="U75" s="168"/>
      <c r="V75" s="168" t="s">
        <v>320</v>
      </c>
      <c r="W75" s="99">
        <f>VLOOKUP(V75,'Metro Rent'!B78:AU159,46,0)</f>
        <v>-0.11125043460344836</v>
      </c>
      <c r="X75" s="110"/>
    </row>
    <row r="76" spans="12:24">
      <c r="L76" s="108"/>
      <c r="M76" s="168"/>
      <c r="N76" s="168"/>
      <c r="O76" s="168"/>
      <c r="P76" s="168"/>
      <c r="Q76" s="168"/>
      <c r="R76" s="168"/>
      <c r="S76" s="168"/>
      <c r="T76" s="168"/>
      <c r="U76" s="168"/>
      <c r="V76" s="168" t="s">
        <v>321</v>
      </c>
      <c r="W76" s="99">
        <f>VLOOKUP(V76,'Metro Rent'!B79:AU160,46,0)</f>
        <v>-0.23114398351676366</v>
      </c>
      <c r="X76" s="110"/>
    </row>
    <row r="77" spans="12:24">
      <c r="L77" s="108"/>
      <c r="M77" s="168"/>
      <c r="N77" s="168"/>
      <c r="O77" s="168"/>
      <c r="P77" s="168"/>
      <c r="Q77" s="168"/>
      <c r="R77" s="168"/>
      <c r="S77" s="168"/>
      <c r="T77" s="168"/>
      <c r="U77" s="168"/>
      <c r="V77" s="168" t="s">
        <v>322</v>
      </c>
      <c r="W77" s="99">
        <f>VLOOKUP(V77,'Metro Rent'!B80:AU161,46,0)</f>
        <v>-0.11489541078148657</v>
      </c>
      <c r="X77" s="110"/>
    </row>
    <row r="78" spans="12:24">
      <c r="L78" s="108"/>
      <c r="M78" s="168"/>
      <c r="N78" s="168"/>
      <c r="O78" s="168"/>
      <c r="P78" s="168"/>
      <c r="Q78" s="168"/>
      <c r="R78" s="168"/>
      <c r="S78" s="168"/>
      <c r="T78" s="168"/>
      <c r="U78" s="168"/>
      <c r="V78" s="168" t="s">
        <v>98</v>
      </c>
      <c r="W78" s="99">
        <f>VLOOKUP(V78,'Metro Rent'!B81:AU162,46,0)</f>
        <v>-0.10366879955487535</v>
      </c>
      <c r="X78" s="110"/>
    </row>
    <row r="79" spans="12:24">
      <c r="L79" s="108"/>
      <c r="M79" s="168"/>
      <c r="N79" s="168"/>
      <c r="O79" s="168"/>
      <c r="P79" s="168"/>
      <c r="Q79" s="168"/>
      <c r="R79" s="168"/>
      <c r="S79" s="168"/>
      <c r="T79" s="168"/>
      <c r="U79" s="168"/>
      <c r="V79" s="168" t="s">
        <v>262</v>
      </c>
      <c r="W79" s="99">
        <f>VLOOKUP(V79,'Metro Rent'!B82:AU163,46,0)</f>
        <v>-0.13269003738440335</v>
      </c>
      <c r="X79" s="110"/>
    </row>
    <row r="80" spans="12:24">
      <c r="L80" s="108"/>
      <c r="M80" s="168"/>
      <c r="N80" s="168"/>
      <c r="O80" s="168"/>
      <c r="P80" s="168"/>
      <c r="Q80" s="168"/>
      <c r="R80" s="168"/>
      <c r="S80" s="168"/>
      <c r="T80" s="168"/>
      <c r="U80" s="168"/>
      <c r="V80" s="168" t="s">
        <v>323</v>
      </c>
      <c r="W80" s="99">
        <f>VLOOKUP(V80,'Metro Rent'!B83:AU164,46,0)</f>
        <v>4.2247153808931959E-3</v>
      </c>
      <c r="X80" s="110"/>
    </row>
    <row r="81" spans="12:24">
      <c r="L81" s="108"/>
      <c r="M81" s="168"/>
      <c r="N81" s="168"/>
      <c r="O81" s="168"/>
      <c r="P81" s="168"/>
      <c r="Q81" s="168"/>
      <c r="R81" s="168"/>
      <c r="S81" s="168"/>
      <c r="T81" s="168"/>
      <c r="U81" s="168"/>
      <c r="V81" s="168" t="s">
        <v>324</v>
      </c>
      <c r="W81" s="99">
        <f>VLOOKUP(V81,'Metro Rent'!B84:AU165,46,0)</f>
        <v>-0.12662131873380955</v>
      </c>
      <c r="X81" s="110"/>
    </row>
    <row r="82" spans="12:24">
      <c r="L82" s="108"/>
      <c r="M82" s="168"/>
      <c r="N82" s="168"/>
      <c r="O82" s="168"/>
      <c r="P82" s="168"/>
      <c r="Q82" s="168"/>
      <c r="R82" s="168"/>
      <c r="S82" s="168"/>
      <c r="T82" s="168"/>
      <c r="U82" s="168"/>
      <c r="V82" s="168" t="s">
        <v>263</v>
      </c>
      <c r="W82" s="99">
        <f>VLOOKUP(V82,'Metro Rent'!B85:AU166,46,0)</f>
        <v>7.0459014378763674E-2</v>
      </c>
      <c r="X82" s="110"/>
    </row>
    <row r="83" spans="12:24">
      <c r="L83" s="108"/>
      <c r="M83" s="168"/>
      <c r="N83" s="168"/>
      <c r="O83" s="168"/>
      <c r="P83" s="168"/>
      <c r="Q83" s="168"/>
      <c r="R83" s="168"/>
      <c r="S83" s="168"/>
      <c r="T83" s="168"/>
      <c r="U83" s="168"/>
      <c r="V83" s="168" t="s">
        <v>325</v>
      </c>
      <c r="W83" s="99">
        <f>VLOOKUP(V83,'Metro Rent'!B86:AU167,46,0)</f>
        <v>-0.33130834481100097</v>
      </c>
      <c r="X83" s="110"/>
    </row>
    <row r="84" spans="12:24">
      <c r="L84" s="108"/>
      <c r="M84" s="168"/>
      <c r="N84" s="168"/>
      <c r="O84" s="168"/>
      <c r="P84" s="168"/>
      <c r="Q84" s="168"/>
      <c r="R84" s="168"/>
      <c r="S84" s="168"/>
      <c r="T84" s="168"/>
      <c r="U84" s="168"/>
      <c r="V84" s="168" t="s">
        <v>326</v>
      </c>
      <c r="W84" s="99">
        <f>VLOOKUP(V84,'Metro Rent'!B87:AU168,46,0)</f>
        <v>-4.8825828318461495E-2</v>
      </c>
      <c r="X84" s="110"/>
    </row>
    <row r="85" spans="12:24">
      <c r="L85" s="108"/>
      <c r="M85" s="168"/>
      <c r="N85" s="168"/>
      <c r="O85" s="168"/>
      <c r="P85" s="168"/>
      <c r="Q85" s="168"/>
      <c r="R85" s="168"/>
      <c r="S85" s="168"/>
      <c r="T85" s="168"/>
      <c r="U85" s="168"/>
      <c r="V85" s="168" t="s">
        <v>327</v>
      </c>
      <c r="W85" s="99">
        <f>VLOOKUP(V85,'Metro Rent'!B88:AU169,46,0)</f>
        <v>6.927835379428815E-2</v>
      </c>
      <c r="X85" s="110"/>
    </row>
    <row r="86" spans="12:24">
      <c r="L86" s="108"/>
      <c r="M86" s="168"/>
      <c r="N86" s="168"/>
      <c r="O86" s="168"/>
      <c r="P86" s="168"/>
      <c r="Q86" s="168"/>
      <c r="R86" s="168"/>
      <c r="S86" s="168"/>
      <c r="T86" s="168"/>
      <c r="U86" s="168"/>
      <c r="V86" s="168" t="s">
        <v>328</v>
      </c>
      <c r="W86" s="99">
        <f>VLOOKUP(V86,'Metro Rent'!B89:AU170,46,0)</f>
        <v>-0.26556344266498799</v>
      </c>
      <c r="X86" s="110"/>
    </row>
    <row r="87" spans="12:24" ht="15" thickBot="1">
      <c r="L87" s="116"/>
      <c r="M87" s="168"/>
      <c r="N87" s="168"/>
      <c r="O87" s="168"/>
      <c r="P87" s="168"/>
      <c r="Q87" s="168"/>
      <c r="R87" s="168"/>
      <c r="S87" s="168"/>
      <c r="T87" s="168"/>
      <c r="U87" s="168"/>
      <c r="V87" s="168" t="s">
        <v>338</v>
      </c>
      <c r="W87" s="99">
        <v>0</v>
      </c>
      <c r="X87" s="110"/>
    </row>
    <row r="88" spans="12:24" ht="15" thickBot="1">
      <c r="L88" s="116"/>
      <c r="M88" s="117"/>
      <c r="N88" s="117"/>
      <c r="O88" s="117"/>
      <c r="P88" s="117"/>
      <c r="Q88" s="117"/>
      <c r="R88" s="117"/>
      <c r="S88" s="117"/>
      <c r="T88" s="117"/>
      <c r="U88" s="117"/>
      <c r="V88" s="117"/>
      <c r="W88" s="117"/>
      <c r="X88" s="119"/>
    </row>
  </sheetData>
  <sheetProtection selectLockedCells="1"/>
  <sortState xmlns:xlrd2="http://schemas.microsoft.com/office/spreadsheetml/2017/richdata2" ref="P7:P13">
    <sortCondition ref="P7"/>
  </sortState>
  <mergeCells count="7">
    <mergeCell ref="M5:W5"/>
    <mergeCell ref="M3:W3"/>
    <mergeCell ref="F31:I33"/>
    <mergeCell ref="C3:I3"/>
    <mergeCell ref="H5:I5"/>
    <mergeCell ref="F25:I25"/>
    <mergeCell ref="D17:D18"/>
  </mergeCells>
  <dataValidations count="3">
    <dataValidation type="list" allowBlank="1" showInputMessage="1" showErrorMessage="1" sqref="D11" xr:uid="{00000000-0002-0000-0000-000000000000}">
      <formula1>INDIRECT(D8)</formula1>
    </dataValidation>
    <dataValidation type="whole" errorStyle="warning" operator="equal" allowBlank="1" showInputMessage="1" showErrorMessage="1" errorTitle="Cost Shares must add up to 100%" error="Please check your input data." sqref="G7:G12" xr:uid="{00000000-0002-0000-0000-000001000000}">
      <formula1>SUM(G2:G7)=100%</formula1>
    </dataValidation>
    <dataValidation type="list" allowBlank="1" showInputMessage="1" showErrorMessage="1" sqref="D14" xr:uid="{00000000-0002-0000-0000-000002000000}">
      <formula1>INDIRECT($D$11)</formula1>
    </dataValidation>
  </dataValidations>
  <printOptions horizontalCentered="1" verticalCentered="1"/>
  <pageMargins left="0.7" right="0.7" top="0.75" bottom="0.75" header="0.3" footer="0.3"/>
  <pageSetup scale="6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'Regions and Metros'!$B$2:$H$2</xm:f>
          </x14:formula1>
          <xm:sqref>D8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K139"/>
  <sheetViews>
    <sheetView workbookViewId="0">
      <selection activeCell="K3" sqref="K3"/>
    </sheetView>
  </sheetViews>
  <sheetFormatPr defaultColWidth="8.81640625" defaultRowHeight="14.5"/>
  <cols>
    <col min="2" max="2" width="19.7265625" bestFit="1" customWidth="1"/>
    <col min="3" max="3" width="19.81640625" bestFit="1" customWidth="1"/>
    <col min="4" max="4" width="40.26953125" bestFit="1" customWidth="1"/>
    <col min="5" max="5" width="10.7265625" customWidth="1"/>
    <col min="6" max="6" width="8.1796875" bestFit="1" customWidth="1"/>
    <col min="7" max="7" width="9.7265625" bestFit="1" customWidth="1"/>
    <col min="8" max="8" width="7.81640625" bestFit="1" customWidth="1"/>
    <col min="9" max="9" width="10.81640625" bestFit="1" customWidth="1"/>
    <col min="10" max="10" width="15" bestFit="1" customWidth="1"/>
    <col min="11" max="11" width="8.453125" bestFit="1" customWidth="1"/>
  </cols>
  <sheetData>
    <row r="2" spans="2:11" ht="29">
      <c r="B2" t="s">
        <v>254</v>
      </c>
      <c r="C2" t="s">
        <v>172</v>
      </c>
      <c r="D2" t="s">
        <v>255</v>
      </c>
      <c r="E2" s="79" t="s">
        <v>332</v>
      </c>
      <c r="F2" t="s">
        <v>53</v>
      </c>
      <c r="G2" t="s">
        <v>54</v>
      </c>
      <c r="H2" t="s">
        <v>104</v>
      </c>
      <c r="I2" t="s">
        <v>55</v>
      </c>
      <c r="J2" t="s">
        <v>106</v>
      </c>
      <c r="K2" t="s">
        <v>56</v>
      </c>
    </row>
    <row r="3" spans="2:11">
      <c r="B3" s="130" t="s">
        <v>158</v>
      </c>
      <c r="C3" s="135" t="s">
        <v>339</v>
      </c>
      <c r="D3" s="130" t="s">
        <v>256</v>
      </c>
      <c r="E3" s="137">
        <f>(Table8[[#This Row],[Labor]]*'Cold Chain Index'!G$7)+(Table8[[#This Row],[Electric]]*'Cold Chain Index'!G$8)+(Table8[[#This Row],[Rent]]*'Cold Chain Index'!G$9)+(Table8[[#This Row],[Supplies]]*'Cold Chain Index'!G$10)+(Table8[[#This Row],[Maintenance]]*'Cold Chain Index'!G$11)+(Table8[[#This Row],[Other]]*'Cold Chain Index'!G$12)</f>
        <v>0.24915516324010703</v>
      </c>
      <c r="F3" s="137">
        <f>'Cold Chain Index'!$N$7+VLOOKUP(B3,'Cold Chain Index'!$P$7:$Q$12,2,0)</f>
        <v>2.8928796111952232E-2</v>
      </c>
      <c r="G3" s="137">
        <f>IF(Table8[[#This Row],[State]]="",'Cold Chain Index'!$N$8,'Cold Chain Index'!$N$8+VLOOKUP(C3,'Cold Chain Index'!$S$7:$T$57,2,0))</f>
        <v>0.18680297397769519</v>
      </c>
      <c r="H3" s="138">
        <f>IF(Table8[[#This Row],[Metro]]="",'Cold Chain Index'!$N$9,'Cold Chain Index'!$N$9+VLOOKUP(D3,'Metro Rent'!$B$12:$AU$91,40,0))</f>
        <v>0.47089557181988267</v>
      </c>
      <c r="I3" s="138">
        <f>'Cold Chain Index'!$N$10</f>
        <v>8.1311992786293932E-2</v>
      </c>
      <c r="J3" s="138">
        <f>'Cold Chain Index'!$N$11</f>
        <v>9.1895223420647126E-2</v>
      </c>
      <c r="K3" s="138">
        <f>'Cold Chain Index'!$N$12</f>
        <v>8.1311992786293932E-2</v>
      </c>
    </row>
    <row r="4" spans="2:11">
      <c r="B4" s="130" t="s">
        <v>158</v>
      </c>
      <c r="C4" s="135" t="s">
        <v>339</v>
      </c>
      <c r="D4" s="130" t="s">
        <v>257</v>
      </c>
      <c r="E4" s="137">
        <f>(Table8[[#This Row],[Labor]]*'Cold Chain Index'!G$7)+(Table8[[#This Row],[Electric]]*'Cold Chain Index'!G$8)+(Table8[[#This Row],[Rent]]*'Cold Chain Index'!G$9)+(Table8[[#This Row],[Supplies]]*'Cold Chain Index'!G$10)+(Table8[[#This Row],[Maintenance]]*'Cold Chain Index'!G$11)+(Table8[[#This Row],[Other]]*'Cold Chain Index'!G$12)</f>
        <v>0.15535245782511428</v>
      </c>
      <c r="F4" s="137">
        <f>'Cold Chain Index'!$N$7+VLOOKUP(B4,'Cold Chain Index'!$P$7:$Q$12,2,0)</f>
        <v>2.8928796111952232E-2</v>
      </c>
      <c r="G4" s="137">
        <f>IF(Table8[[#This Row],[State]]="",'Cold Chain Index'!$N$8,'Cold Chain Index'!$N$8+VLOOKUP(C4,'Cold Chain Index'!$S$7:$T$57,2,0))</f>
        <v>0.18680297397769519</v>
      </c>
      <c r="H4" s="138">
        <f>IF(Table8[[#This Row],[Metro]]="",'Cold Chain Index'!$N$9,'Cold Chain Index'!$N$9+VLOOKUP(D4,'Metro Rent'!$B$12:$AU$91,40,0))</f>
        <v>0.262445115342121</v>
      </c>
      <c r="I4" s="138">
        <f>'Cold Chain Index'!$N$10</f>
        <v>8.1311992786293932E-2</v>
      </c>
      <c r="J4" s="138">
        <f>'Cold Chain Index'!$N$11</f>
        <v>9.1895223420647126E-2</v>
      </c>
      <c r="K4" s="138">
        <f>'Cold Chain Index'!$N$12</f>
        <v>8.1311992786293932E-2</v>
      </c>
    </row>
    <row r="5" spans="2:11">
      <c r="B5" s="130" t="s">
        <v>158</v>
      </c>
      <c r="C5" s="135" t="s">
        <v>339</v>
      </c>
      <c r="D5" s="130"/>
      <c r="E5" s="137">
        <f>(Table8[[#This Row],[Labor]]*'Cold Chain Index'!G$7)+(Table8[[#This Row],[Electric]]*'Cold Chain Index'!G$8)+(Table8[[#This Row],[Rent]]*'Cold Chain Index'!G$9)+(Table8[[#This Row],[Supplies]]*'Cold Chain Index'!G$10)+(Table8[[#This Row],[Maintenance]]*'Cold Chain Index'!G$11)+(Table8[[#This Row],[Other]]*'Cold Chain Index'!G$12)</f>
        <v>0.15758443440217243</v>
      </c>
      <c r="F5" s="137">
        <f>'Cold Chain Index'!$N$7+VLOOKUP(B5,'Cold Chain Index'!$P$7:$Q$12,2,0)</f>
        <v>2.8928796111952232E-2</v>
      </c>
      <c r="G5" s="137">
        <f>IF(Table8[[#This Row],[State]]="",'Cold Chain Index'!$N$8,'Cold Chain Index'!$N$8+VLOOKUP(C5,'Cold Chain Index'!$S$7:$T$57,2,0))</f>
        <v>0.18680297397769519</v>
      </c>
      <c r="H5" s="138">
        <f>IF(Table8[[#This Row],[Metro]]="",'Cold Chain Index'!$N$9,'Cold Chain Index'!$N$9+VLOOKUP(D5,'Metro Rent'!$B$12:$AU$91,40,0))</f>
        <v>0.26740506329113911</v>
      </c>
      <c r="I5" s="138">
        <f>'Cold Chain Index'!$N$10</f>
        <v>8.1311992786293932E-2</v>
      </c>
      <c r="J5" s="138">
        <f>'Cold Chain Index'!$N$11</f>
        <v>9.1895223420647126E-2</v>
      </c>
      <c r="K5" s="138">
        <f>'Cold Chain Index'!$N$12</f>
        <v>8.1311992786293932E-2</v>
      </c>
    </row>
    <row r="6" spans="2:11">
      <c r="B6" s="130" t="s">
        <v>158</v>
      </c>
      <c r="C6" s="130" t="s">
        <v>340</v>
      </c>
      <c r="D6" s="130" t="s">
        <v>266</v>
      </c>
      <c r="E6" s="137">
        <f>(Table8[[#This Row],[Labor]]*'Cold Chain Index'!G$7)+(Table8[[#This Row],[Electric]]*'Cold Chain Index'!G$8)+(Table8[[#This Row],[Rent]]*'Cold Chain Index'!G$9)+(Table8[[#This Row],[Supplies]]*'Cold Chain Index'!G$10)+(Table8[[#This Row],[Maintenance]]*'Cold Chain Index'!G$11)+(Table8[[#This Row],[Other]]*'Cold Chain Index'!G$12)</f>
        <v>0.14005375401450773</v>
      </c>
      <c r="F6" s="137">
        <f>'Cold Chain Index'!$N$7+VLOOKUP(B6,'Cold Chain Index'!$P$7:$Q$12,2,0)</f>
        <v>2.8928796111952232E-2</v>
      </c>
      <c r="G6" s="137">
        <f>IF(Table8[[#This Row],[State]]="",'Cold Chain Index'!$N$8,'Cold Chain Index'!$N$8+VLOOKUP(C6,'Cold Chain Index'!$S$7:$T$57,2,0))</f>
        <v>0.1564625850340137</v>
      </c>
      <c r="H6" s="138">
        <f>IF(Table8[[#This Row],[Metro]]="",'Cold Chain Index'!$N$9,'Cold Chain Index'!$N$9+VLOOKUP(D6,'Metro Rent'!$B$12:$AU$91,40,0))</f>
        <v>0.23451607355173162</v>
      </c>
      <c r="I6" s="138">
        <f>'Cold Chain Index'!$N$10</f>
        <v>8.1311992786293932E-2</v>
      </c>
      <c r="J6" s="138">
        <f>'Cold Chain Index'!$N$11</f>
        <v>9.1895223420647126E-2</v>
      </c>
      <c r="K6" s="138">
        <f>'Cold Chain Index'!$N$12</f>
        <v>8.1311992786293932E-2</v>
      </c>
    </row>
    <row r="7" spans="2:11">
      <c r="B7" s="130" t="s">
        <v>158</v>
      </c>
      <c r="C7" s="130" t="s">
        <v>340</v>
      </c>
      <c r="D7" s="130" t="s">
        <v>270</v>
      </c>
      <c r="E7" s="137">
        <f>(Table8[[#This Row],[Labor]]*'Cold Chain Index'!G$7)+(Table8[[#This Row],[Electric]]*'Cold Chain Index'!G$8)+(Table8[[#This Row],[Rent]]*'Cold Chain Index'!G$9)+(Table8[[#This Row],[Supplies]]*'Cold Chain Index'!G$10)+(Table8[[#This Row],[Maintenance]]*'Cold Chain Index'!G$11)+(Table8[[#This Row],[Other]]*'Cold Chain Index'!G$12)</f>
        <v>0.25207670238068375</v>
      </c>
      <c r="F7" s="137">
        <f>'Cold Chain Index'!$N$7+VLOOKUP(B7,'Cold Chain Index'!$P$7:$Q$12,2,0)</f>
        <v>2.8928796111952232E-2</v>
      </c>
      <c r="G7" s="137">
        <f>IF(Table8[[#This Row],[State]]="",'Cold Chain Index'!$N$8,'Cold Chain Index'!$N$8+VLOOKUP(C7,'Cold Chain Index'!$S$7:$T$57,2,0))</f>
        <v>0.1564625850340137</v>
      </c>
      <c r="H7" s="138">
        <f>IF(Table8[[#This Row],[Metro]]="",'Cold Chain Index'!$N$9,'Cold Chain Index'!$N$9+VLOOKUP(D7,'Metro Rent'!$B$12:$AU$91,40,0))</f>
        <v>0.48345595880990061</v>
      </c>
      <c r="I7" s="138">
        <f>'Cold Chain Index'!$N$10</f>
        <v>8.1311992786293932E-2</v>
      </c>
      <c r="J7" s="138">
        <f>'Cold Chain Index'!$N$11</f>
        <v>9.1895223420647126E-2</v>
      </c>
      <c r="K7" s="138">
        <f>'Cold Chain Index'!$N$12</f>
        <v>8.1311992786293932E-2</v>
      </c>
    </row>
    <row r="8" spans="2:11">
      <c r="B8" s="130" t="s">
        <v>158</v>
      </c>
      <c r="C8" s="130" t="s">
        <v>340</v>
      </c>
      <c r="D8" s="130" t="s">
        <v>291</v>
      </c>
      <c r="E8" s="137">
        <f>(Table8[[#This Row],[Labor]]*'Cold Chain Index'!G$7)+(Table8[[#This Row],[Electric]]*'Cold Chain Index'!G$8)+(Table8[[#This Row],[Rent]]*'Cold Chain Index'!G$9)+(Table8[[#This Row],[Supplies]]*'Cold Chain Index'!G$10)+(Table8[[#This Row],[Maintenance]]*'Cold Chain Index'!G$11)+(Table8[[#This Row],[Other]]*'Cold Chain Index'!G$12)</f>
        <v>0.26649888201686112</v>
      </c>
      <c r="F8" s="137">
        <f>'Cold Chain Index'!$N$7+VLOOKUP(B8,'Cold Chain Index'!$P$7:$Q$12,2,0)</f>
        <v>2.8928796111952232E-2</v>
      </c>
      <c r="G8" s="137">
        <f>IF(Table8[[#This Row],[State]]="",'Cold Chain Index'!$N$8,'Cold Chain Index'!$N$8+VLOOKUP(C8,'Cold Chain Index'!$S$7:$T$57,2,0))</f>
        <v>0.1564625850340137</v>
      </c>
      <c r="H8" s="138">
        <f>IF(Table8[[#This Row],[Metro]]="",'Cold Chain Index'!$N$9,'Cold Chain Index'!$N$9+VLOOKUP(D8,'Metro Rent'!$B$12:$AU$91,40,0))</f>
        <v>0.51550524689029453</v>
      </c>
      <c r="I8" s="138">
        <f>'Cold Chain Index'!$N$10</f>
        <v>8.1311992786293932E-2</v>
      </c>
      <c r="J8" s="138">
        <f>'Cold Chain Index'!$N$11</f>
        <v>9.1895223420647126E-2</v>
      </c>
      <c r="K8" s="138">
        <f>'Cold Chain Index'!$N$12</f>
        <v>8.1311992786293932E-2</v>
      </c>
    </row>
    <row r="9" spans="2:11">
      <c r="B9" s="130" t="s">
        <v>158</v>
      </c>
      <c r="C9" s="130" t="s">
        <v>340</v>
      </c>
      <c r="D9" s="130" t="s">
        <v>259</v>
      </c>
      <c r="E9" s="137">
        <f>(Table8[[#This Row],[Labor]]*'Cold Chain Index'!G$7)+(Table8[[#This Row],[Electric]]*'Cold Chain Index'!G$8)+(Table8[[#This Row],[Rent]]*'Cold Chain Index'!G$9)+(Table8[[#This Row],[Supplies]]*'Cold Chain Index'!G$10)+(Table8[[#This Row],[Maintenance]]*'Cold Chain Index'!G$11)+(Table8[[#This Row],[Other]]*'Cold Chain Index'!G$12)</f>
        <v>0.10967660847613278</v>
      </c>
      <c r="F9" s="137">
        <f>'Cold Chain Index'!$N$7+VLOOKUP(B9,'Cold Chain Index'!$P$7:$Q$12,2,0)</f>
        <v>2.8928796111952232E-2</v>
      </c>
      <c r="G9" s="137">
        <f>IF(Table8[[#This Row],[State]]="",'Cold Chain Index'!$N$8,'Cold Chain Index'!$N$8+VLOOKUP(C9,'Cold Chain Index'!$S$7:$T$57,2,0))</f>
        <v>0.1564625850340137</v>
      </c>
      <c r="H9" s="138">
        <f>IF(Table8[[#This Row],[Metro]]="",'Cold Chain Index'!$N$9,'Cold Chain Index'!$N$9+VLOOKUP(D9,'Metro Rent'!$B$12:$AU$91,40,0))</f>
        <v>0.16701130568867611</v>
      </c>
      <c r="I9" s="138">
        <f>'Cold Chain Index'!$N$10</f>
        <v>8.1311992786293932E-2</v>
      </c>
      <c r="J9" s="138">
        <f>'Cold Chain Index'!$N$11</f>
        <v>9.1895223420647126E-2</v>
      </c>
      <c r="K9" s="138">
        <f>'Cold Chain Index'!$N$12</f>
        <v>8.1311992786293932E-2</v>
      </c>
    </row>
    <row r="10" spans="2:11">
      <c r="B10" s="130" t="s">
        <v>158</v>
      </c>
      <c r="C10" s="130" t="s">
        <v>340</v>
      </c>
      <c r="D10" s="130" t="s">
        <v>314</v>
      </c>
      <c r="E10" s="137">
        <f>(Table8[[#This Row],[Labor]]*'Cold Chain Index'!G$7)+(Table8[[#This Row],[Electric]]*'Cold Chain Index'!G$8)+(Table8[[#This Row],[Rent]]*'Cold Chain Index'!G$9)+(Table8[[#This Row],[Supplies]]*'Cold Chain Index'!G$10)+(Table8[[#This Row],[Maintenance]]*'Cold Chain Index'!G$11)+(Table8[[#This Row],[Other]]*'Cold Chain Index'!G$12)</f>
        <v>0.13365564974910485</v>
      </c>
      <c r="F10" s="137">
        <f>'Cold Chain Index'!$N$7+VLOOKUP(B10,'Cold Chain Index'!$P$7:$Q$12,2,0)</f>
        <v>2.8928796111952232E-2</v>
      </c>
      <c r="G10" s="137">
        <f>IF(Table8[[#This Row],[State]]="",'Cold Chain Index'!$N$8,'Cold Chain Index'!$N$8+VLOOKUP(C10,'Cold Chain Index'!$S$7:$T$57,2,0))</f>
        <v>0.1564625850340137</v>
      </c>
      <c r="H10" s="138">
        <f>IF(Table8[[#This Row],[Metro]]="",'Cold Chain Index'!$N$9,'Cold Chain Index'!$N$9+VLOOKUP(D10,'Metro Rent'!$B$12:$AU$91,40,0))</f>
        <v>0.22029806407305852</v>
      </c>
      <c r="I10" s="138">
        <f>'Cold Chain Index'!$N$10</f>
        <v>8.1311992786293932E-2</v>
      </c>
      <c r="J10" s="138">
        <f>'Cold Chain Index'!$N$11</f>
        <v>9.1895223420647126E-2</v>
      </c>
      <c r="K10" s="138">
        <f>'Cold Chain Index'!$N$12</f>
        <v>8.1311992786293932E-2</v>
      </c>
    </row>
    <row r="11" spans="2:11">
      <c r="B11" s="130" t="s">
        <v>158</v>
      </c>
      <c r="C11" s="130" t="s">
        <v>340</v>
      </c>
      <c r="D11" s="130" t="s">
        <v>325</v>
      </c>
      <c r="E11" s="137">
        <f>(Table8[[#This Row],[Labor]]*'Cold Chain Index'!G$7)+(Table8[[#This Row],[Electric]]*'Cold Chain Index'!G$8)+(Table8[[#This Row],[Rent]]*'Cold Chain Index'!G$9)+(Table8[[#This Row],[Supplies]]*'Cold Chain Index'!G$10)+(Table8[[#This Row],[Maintenance]]*'Cold Chain Index'!G$11)+(Table8[[#This Row],[Other]]*'Cold Chain Index'!G$12)</f>
        <v>0.13711054418288601</v>
      </c>
      <c r="F11" s="137">
        <f>'Cold Chain Index'!$N$7+VLOOKUP(B11,'Cold Chain Index'!$P$7:$Q$12,2,0)</f>
        <v>2.8928796111952232E-2</v>
      </c>
      <c r="G11" s="137">
        <f>IF(Table8[[#This Row],[State]]="",'Cold Chain Index'!$N$8,'Cold Chain Index'!$N$8+VLOOKUP(C11,'Cold Chain Index'!$S$7:$T$57,2,0))</f>
        <v>0.1564625850340137</v>
      </c>
      <c r="H11" s="138">
        <f>IF(Table8[[#This Row],[Metro]]="",'Cold Chain Index'!$N$9,'Cold Chain Index'!$N$9+VLOOKUP(D11,'Metro Rent'!$B$12:$AU$91,40,0))</f>
        <v>0.22797560725923893</v>
      </c>
      <c r="I11" s="138">
        <f>'Cold Chain Index'!$N$10</f>
        <v>8.1311992786293932E-2</v>
      </c>
      <c r="J11" s="138">
        <f>'Cold Chain Index'!$N$11</f>
        <v>9.1895223420647126E-2</v>
      </c>
      <c r="K11" s="138">
        <f>'Cold Chain Index'!$N$12</f>
        <v>8.1311992786293932E-2</v>
      </c>
    </row>
    <row r="12" spans="2:11">
      <c r="B12" s="130" t="s">
        <v>158</v>
      </c>
      <c r="C12" s="130" t="s">
        <v>340</v>
      </c>
      <c r="D12" s="130"/>
      <c r="E12" s="137">
        <f>(Table8[[#This Row],[Labor]]*'Cold Chain Index'!G$7)+(Table8[[#This Row],[Electric]]*'Cold Chain Index'!G$8)+(Table8[[#This Row],[Rent]]*'Cold Chain Index'!G$9)+(Table8[[#This Row],[Supplies]]*'Cold Chain Index'!G$10)+(Table8[[#This Row],[Maintenance]]*'Cold Chain Index'!G$11)+(Table8[[#This Row],[Other]]*'Cold Chain Index'!G$12)</f>
        <v>0.15485379939724109</v>
      </c>
      <c r="F12" s="137">
        <f>'Cold Chain Index'!$N$7+VLOOKUP(B12,'Cold Chain Index'!$P$7:$Q$12,2,0)</f>
        <v>2.8928796111952232E-2</v>
      </c>
      <c r="G12" s="137">
        <f>IF(Table8[[#This Row],[State]]="",'Cold Chain Index'!$N$8,'Cold Chain Index'!$N$8+VLOOKUP(C12,'Cold Chain Index'!$S$7:$T$57,2,0))</f>
        <v>0.1564625850340137</v>
      </c>
      <c r="H12" s="138">
        <f>IF(Table8[[#This Row],[Metro]]="",'Cold Chain Index'!$N$9,'Cold Chain Index'!$N$9+VLOOKUP(D12,'Metro Rent'!$B$12:$AU$91,40,0))</f>
        <v>0.26740506329113911</v>
      </c>
      <c r="I12" s="138">
        <f>'Cold Chain Index'!$N$10</f>
        <v>8.1311992786293932E-2</v>
      </c>
      <c r="J12" s="138">
        <f>'Cold Chain Index'!$N$11</f>
        <v>9.1895223420647126E-2</v>
      </c>
      <c r="K12" s="138">
        <f>'Cold Chain Index'!$N$12</f>
        <v>8.1311992786293932E-2</v>
      </c>
    </row>
    <row r="13" spans="2:11">
      <c r="B13" s="130" t="s">
        <v>158</v>
      </c>
      <c r="C13" s="130" t="s">
        <v>88</v>
      </c>
      <c r="D13" s="130" t="s">
        <v>260</v>
      </c>
      <c r="E13" s="137">
        <f>(Table8[[#This Row],[Labor]]*'Cold Chain Index'!G$7)+(Table8[[#This Row],[Electric]]*'Cold Chain Index'!G$8)+(Table8[[#This Row],[Rent]]*'Cold Chain Index'!G$9)+(Table8[[#This Row],[Supplies]]*'Cold Chain Index'!G$10)+(Table8[[#This Row],[Maintenance]]*'Cold Chain Index'!G$11)+(Table8[[#This Row],[Other]]*'Cold Chain Index'!G$12)</f>
        <v>0.16177174989930071</v>
      </c>
      <c r="F13" s="137">
        <f>'Cold Chain Index'!$N$7+VLOOKUP(B13,'Cold Chain Index'!$P$7:$Q$12,2,0)</f>
        <v>2.8928796111952232E-2</v>
      </c>
      <c r="G13" s="137">
        <f>IF(Table8[[#This Row],[State]]="",'Cold Chain Index'!$N$8,'Cold Chain Index'!$N$8+VLOOKUP(C13,'Cold Chain Index'!$S$7:$T$57,2,0))</f>
        <v>0.2029197080291972</v>
      </c>
      <c r="H13" s="138">
        <f>IF(Table8[[#This Row],[Metro]]="",'Cold Chain Index'!$N$9,'Cold Chain Index'!$N$9+VLOOKUP(D13,'Metro Rent'!$B$12:$AU$91,40,0))</f>
        <v>0.27348686203001266</v>
      </c>
      <c r="I13" s="138">
        <f>'Cold Chain Index'!$N$10</f>
        <v>8.1311992786293932E-2</v>
      </c>
      <c r="J13" s="138">
        <f>'Cold Chain Index'!$N$11</f>
        <v>9.1895223420647126E-2</v>
      </c>
      <c r="K13" s="138">
        <f>'Cold Chain Index'!$N$12</f>
        <v>8.1311992786293932E-2</v>
      </c>
    </row>
    <row r="14" spans="2:11">
      <c r="B14" s="130" t="s">
        <v>158</v>
      </c>
      <c r="C14" s="130" t="s">
        <v>88</v>
      </c>
      <c r="D14" s="130" t="s">
        <v>305</v>
      </c>
      <c r="E14" s="137">
        <f>(Table8[[#This Row],[Labor]]*'Cold Chain Index'!G$7)+(Table8[[#This Row],[Electric]]*'Cold Chain Index'!G$8)+(Table8[[#This Row],[Rent]]*'Cold Chain Index'!G$9)+(Table8[[#This Row],[Supplies]]*'Cold Chain Index'!G$10)+(Table8[[#This Row],[Maintenance]]*'Cold Chain Index'!G$11)+(Table8[[#This Row],[Other]]*'Cold Chain Index'!G$12)</f>
        <v>0.17756140738122017</v>
      </c>
      <c r="F14" s="137">
        <f>'Cold Chain Index'!$N$7+VLOOKUP(B14,'Cold Chain Index'!$P$7:$Q$12,2,0)</f>
        <v>2.8928796111952232E-2</v>
      </c>
      <c r="G14" s="137">
        <f>IF(Table8[[#This Row],[State]]="",'Cold Chain Index'!$N$8,'Cold Chain Index'!$N$8+VLOOKUP(C14,'Cold Chain Index'!$S$7:$T$57,2,0))</f>
        <v>0.2029197080291972</v>
      </c>
      <c r="H14" s="138">
        <f>IF(Table8[[#This Row],[Metro]]="",'Cold Chain Index'!$N$9,'Cold Chain Index'!$N$9+VLOOKUP(D14,'Metro Rent'!$B$12:$AU$91,40,0))</f>
        <v>0.3085749897676115</v>
      </c>
      <c r="I14" s="138">
        <f>'Cold Chain Index'!$N$10</f>
        <v>8.1311992786293932E-2</v>
      </c>
      <c r="J14" s="138">
        <f>'Cold Chain Index'!$N$11</f>
        <v>9.1895223420647126E-2</v>
      </c>
      <c r="K14" s="138">
        <f>'Cold Chain Index'!$N$12</f>
        <v>8.1311992786293932E-2</v>
      </c>
    </row>
    <row r="15" spans="2:11">
      <c r="B15" s="130" t="s">
        <v>158</v>
      </c>
      <c r="C15" s="130" t="s">
        <v>88</v>
      </c>
      <c r="D15" s="130" t="s">
        <v>307</v>
      </c>
      <c r="E15" s="137">
        <f>(Table8[[#This Row],[Labor]]*'Cold Chain Index'!G$7)+(Table8[[#This Row],[Electric]]*'Cold Chain Index'!G$8)+(Table8[[#This Row],[Rent]]*'Cold Chain Index'!G$9)+(Table8[[#This Row],[Supplies]]*'Cold Chain Index'!G$10)+(Table8[[#This Row],[Maintenance]]*'Cold Chain Index'!G$11)+(Table8[[#This Row],[Other]]*'Cold Chain Index'!G$12)</f>
        <v>0.22418365428730602</v>
      </c>
      <c r="F15" s="137">
        <f>'Cold Chain Index'!$N$7+VLOOKUP(B15,'Cold Chain Index'!$P$7:$Q$12,2,0)</f>
        <v>2.8928796111952232E-2</v>
      </c>
      <c r="G15" s="137">
        <f>IF(Table8[[#This Row],[State]]="",'Cold Chain Index'!$N$8,'Cold Chain Index'!$N$8+VLOOKUP(C15,'Cold Chain Index'!$S$7:$T$57,2,0))</f>
        <v>0.2029197080291972</v>
      </c>
      <c r="H15" s="138">
        <f>IF(Table8[[#This Row],[Metro]]="",'Cold Chain Index'!$N$9,'Cold Chain Index'!$N$9+VLOOKUP(D15,'Metro Rent'!$B$12:$AU$91,40,0))</f>
        <v>0.41217998289224672</v>
      </c>
      <c r="I15" s="138">
        <f>'Cold Chain Index'!$N$10</f>
        <v>8.1311992786293932E-2</v>
      </c>
      <c r="J15" s="138">
        <f>'Cold Chain Index'!$N$11</f>
        <v>9.1895223420647126E-2</v>
      </c>
      <c r="K15" s="138">
        <f>'Cold Chain Index'!$N$12</f>
        <v>8.1311992786293932E-2</v>
      </c>
    </row>
    <row r="16" spans="2:11">
      <c r="B16" s="130" t="s">
        <v>158</v>
      </c>
      <c r="C16" s="130" t="s">
        <v>88</v>
      </c>
      <c r="D16" s="130"/>
      <c r="E16" s="137">
        <f>(Table8[[#This Row],[Labor]]*'Cold Chain Index'!G$7)+(Table8[[#This Row],[Electric]]*'Cold Chain Index'!G$8)+(Table8[[#This Row],[Rent]]*'Cold Chain Index'!G$9)+(Table8[[#This Row],[Supplies]]*'Cold Chain Index'!G$10)+(Table8[[#This Row],[Maintenance]]*'Cold Chain Index'!G$11)+(Table8[[#This Row],[Other]]*'Cold Chain Index'!G$12)</f>
        <v>0.15903494046680761</v>
      </c>
      <c r="F16" s="137">
        <f>'Cold Chain Index'!$N$7+VLOOKUP(B16,'Cold Chain Index'!$P$7:$Q$12,2,0)</f>
        <v>2.8928796111952232E-2</v>
      </c>
      <c r="G16" s="137">
        <f>IF(Table8[[#This Row],[State]]="",'Cold Chain Index'!$N$8,'Cold Chain Index'!$N$8+VLOOKUP(C16,'Cold Chain Index'!$S$7:$T$57,2,0))</f>
        <v>0.2029197080291972</v>
      </c>
      <c r="H16" s="138">
        <f>IF(Table8[[#This Row],[Metro]]="",'Cold Chain Index'!$N$9,'Cold Chain Index'!$N$9+VLOOKUP(D16,'Metro Rent'!$B$12:$AU$91,40,0))</f>
        <v>0.26740506329113911</v>
      </c>
      <c r="I16" s="138">
        <f>'Cold Chain Index'!$N$10</f>
        <v>8.1311992786293932E-2</v>
      </c>
      <c r="J16" s="138">
        <f>'Cold Chain Index'!$N$11</f>
        <v>9.1895223420647126E-2</v>
      </c>
      <c r="K16" s="138">
        <f>'Cold Chain Index'!$N$12</f>
        <v>8.1311992786293932E-2</v>
      </c>
    </row>
    <row r="17" spans="2:11">
      <c r="B17" s="130" t="s">
        <v>158</v>
      </c>
      <c r="C17" s="136"/>
      <c r="D17" s="130"/>
      <c r="E17" s="137">
        <f>(Table8[[#This Row],[Labor]]*'Cold Chain Index'!G$7)+(Table8[[#This Row],[Electric]]*'Cold Chain Index'!G$8)+(Table8[[#This Row],[Rent]]*'Cold Chain Index'!G$9)+(Table8[[#This Row],[Supplies]]*'Cold Chain Index'!G$10)+(Table8[[#This Row],[Maintenance]]*'Cold Chain Index'!G$11)+(Table8[[#This Row],[Other]]*'Cold Chain Index'!G$12)</f>
        <v>0.14941029903989969</v>
      </c>
      <c r="F17" s="137">
        <f>'Cold Chain Index'!$N$7+VLOOKUP(B17,'Cold Chain Index'!$P$7:$Q$12,2,0)</f>
        <v>2.8928796111952232E-2</v>
      </c>
      <c r="G17" s="137">
        <f>IF(Table8[[#This Row],[State]]="",'Cold Chain Index'!$N$8,'Cold Chain Index'!$N$8+VLOOKUP(C17,'Cold Chain Index'!$S$7:$T$57,2,0))</f>
        <v>9.5979247730220402E-2</v>
      </c>
      <c r="H17" s="138">
        <f>IF(Table8[[#This Row],[Metro]]="",'Cold Chain Index'!$N$9,'Cold Chain Index'!$N$9+VLOOKUP(D17,'Metro Rent'!$B$12:$AU$91,40,0))</f>
        <v>0.26740506329113911</v>
      </c>
      <c r="I17" s="138">
        <f>'Cold Chain Index'!$N$10</f>
        <v>8.1311992786293932E-2</v>
      </c>
      <c r="J17" s="138">
        <f>'Cold Chain Index'!$N$11</f>
        <v>9.1895223420647126E-2</v>
      </c>
      <c r="K17" s="138">
        <f>'Cold Chain Index'!$N$12</f>
        <v>8.1311992786293932E-2</v>
      </c>
    </row>
    <row r="18" spans="2:11">
      <c r="B18" s="130" t="s">
        <v>132</v>
      </c>
      <c r="C18" s="130" t="s">
        <v>69</v>
      </c>
      <c r="D18" s="130" t="s">
        <v>134</v>
      </c>
      <c r="E18" s="137">
        <f>(Table8[[#This Row],[Labor]]*'Cold Chain Index'!G$7)+(Table8[[#This Row],[Electric]]*'Cold Chain Index'!G$8)+(Table8[[#This Row],[Rent]]*'Cold Chain Index'!G$9)+(Table8[[#This Row],[Supplies]]*'Cold Chain Index'!G$10)+(Table8[[#This Row],[Maintenance]]*'Cold Chain Index'!G$11)+(Table8[[#This Row],[Other]]*'Cold Chain Index'!G$12)</f>
        <v>0.17577285719145341</v>
      </c>
      <c r="F18" s="137">
        <f>'Cold Chain Index'!$N$7+VLOOKUP(B18,'Cold Chain Index'!$P$7:$Q$12,2,0)</f>
        <v>4.1221270595403446E-2</v>
      </c>
      <c r="G18" s="137">
        <f>IF(Table8[[#This Row],[State]]="",'Cold Chain Index'!$N$8,'Cold Chain Index'!$N$8+VLOOKUP(C18,'Cold Chain Index'!$S$7:$T$57,2,0))</f>
        <v>0.19573901464713728</v>
      </c>
      <c r="H18" s="138">
        <f>IF(Table8[[#This Row],[Metro]]="",'Cold Chain Index'!$N$9,'Cold Chain Index'!$N$9+VLOOKUP(D18,'Metro Rent'!$B$12:$AU$91,40,0))</f>
        <v>0.29674892507926753</v>
      </c>
      <c r="I18" s="138">
        <f>'Cold Chain Index'!$N$10</f>
        <v>8.1311992786293932E-2</v>
      </c>
      <c r="J18" s="138">
        <f>'Cold Chain Index'!$N$11</f>
        <v>9.1895223420647126E-2</v>
      </c>
      <c r="K18" s="138">
        <f>'Cold Chain Index'!$N$12</f>
        <v>8.1311992786293932E-2</v>
      </c>
    </row>
    <row r="19" spans="2:11">
      <c r="B19" s="130" t="s">
        <v>132</v>
      </c>
      <c r="C19" s="130" t="s">
        <v>69</v>
      </c>
      <c r="D19" s="130"/>
      <c r="E19" s="137">
        <f>(Table8[[#This Row],[Labor]]*'Cold Chain Index'!G$7)+(Table8[[#This Row],[Electric]]*'Cold Chain Index'!G$8)+(Table8[[#This Row],[Rent]]*'Cold Chain Index'!G$9)+(Table8[[#This Row],[Supplies]]*'Cold Chain Index'!G$10)+(Table8[[#This Row],[Maintenance]]*'Cold Chain Index'!G$11)+(Table8[[#This Row],[Other]]*'Cold Chain Index'!G$12)</f>
        <v>0.16256811938679563</v>
      </c>
      <c r="F19" s="137">
        <f>'Cold Chain Index'!$N$7+VLOOKUP(B19,'Cold Chain Index'!$P$7:$Q$12,2,0)</f>
        <v>4.1221270595403446E-2</v>
      </c>
      <c r="G19" s="137">
        <f>IF(Table8[[#This Row],[State]]="",'Cold Chain Index'!$N$8,'Cold Chain Index'!$N$8+VLOOKUP(C19,'Cold Chain Index'!$S$7:$T$57,2,0))</f>
        <v>0.19573901464713728</v>
      </c>
      <c r="H19" s="138">
        <f>IF(Table8[[#This Row],[Metro]]="",'Cold Chain Index'!$N$9,'Cold Chain Index'!$N$9+VLOOKUP(D19,'Metro Rent'!$B$12:$AU$91,40,0))</f>
        <v>0.26740506329113911</v>
      </c>
      <c r="I19" s="138">
        <f>'Cold Chain Index'!$N$10</f>
        <v>8.1311992786293932E-2</v>
      </c>
      <c r="J19" s="138">
        <f>'Cold Chain Index'!$N$11</f>
        <v>9.1895223420647126E-2</v>
      </c>
      <c r="K19" s="138">
        <f>'Cold Chain Index'!$N$12</f>
        <v>8.1311992786293932E-2</v>
      </c>
    </row>
    <row r="20" spans="2:11">
      <c r="B20" s="130" t="s">
        <v>132</v>
      </c>
      <c r="C20" s="130" t="s">
        <v>70</v>
      </c>
      <c r="D20" s="130" t="s">
        <v>286</v>
      </c>
      <c r="E20" s="137">
        <f>(Table8[[#This Row],[Labor]]*'Cold Chain Index'!G$7)+(Table8[[#This Row],[Electric]]*'Cold Chain Index'!G$8)+(Table8[[#This Row],[Rent]]*'Cold Chain Index'!G$9)+(Table8[[#This Row],[Supplies]]*'Cold Chain Index'!G$10)+(Table8[[#This Row],[Maintenance]]*'Cold Chain Index'!G$11)+(Table8[[#This Row],[Other]]*'Cold Chain Index'!G$12)</f>
        <v>0.13805973650910813</v>
      </c>
      <c r="F20" s="137">
        <f>'Cold Chain Index'!$N$7+VLOOKUP(B20,'Cold Chain Index'!$P$7:$Q$12,2,0)</f>
        <v>4.1221270595403446E-2</v>
      </c>
      <c r="G20" s="137">
        <f>IF(Table8[[#This Row],[State]]="",'Cold Chain Index'!$N$8,'Cold Chain Index'!$N$8+VLOOKUP(C20,'Cold Chain Index'!$S$7:$T$57,2,0))</f>
        <v>0.13612565445026181</v>
      </c>
      <c r="H20" s="138">
        <f>IF(Table8[[#This Row],[Metro]]="",'Cold Chain Index'!$N$9,'Cold Chain Index'!$N$9+VLOOKUP(D20,'Metro Rent'!$B$12:$AU$91,40,0))</f>
        <v>0.22486466226898646</v>
      </c>
      <c r="I20" s="138">
        <f>'Cold Chain Index'!$N$10</f>
        <v>8.1311992786293932E-2</v>
      </c>
      <c r="J20" s="138">
        <f>'Cold Chain Index'!$N$11</f>
        <v>9.1895223420647126E-2</v>
      </c>
      <c r="K20" s="138">
        <f>'Cold Chain Index'!$N$12</f>
        <v>8.1311992786293932E-2</v>
      </c>
    </row>
    <row r="21" spans="2:11">
      <c r="B21" s="130" t="s">
        <v>132</v>
      </c>
      <c r="C21" s="130" t="s">
        <v>70</v>
      </c>
      <c r="D21" s="130"/>
      <c r="E21" s="137">
        <f>(Table8[[#This Row],[Labor]]*'Cold Chain Index'!G$7)+(Table8[[#This Row],[Electric]]*'Cold Chain Index'!G$8)+(Table8[[#This Row],[Rent]]*'Cold Chain Index'!G$9)+(Table8[[#This Row],[Supplies]]*'Cold Chain Index'!G$10)+(Table8[[#This Row],[Maintenance]]*'Cold Chain Index'!G$11)+(Table8[[#This Row],[Other]]*'Cold Chain Index'!G$12)</f>
        <v>0.15720291696907684</v>
      </c>
      <c r="F21" s="137">
        <f>'Cold Chain Index'!$N$7+VLOOKUP(B21,'Cold Chain Index'!$P$7:$Q$12,2,0)</f>
        <v>4.1221270595403446E-2</v>
      </c>
      <c r="G21" s="137">
        <f>IF(Table8[[#This Row],[State]]="",'Cold Chain Index'!$N$8,'Cold Chain Index'!$N$8+VLOOKUP(C21,'Cold Chain Index'!$S$7:$T$57,2,0))</f>
        <v>0.13612565445026181</v>
      </c>
      <c r="H21" s="138">
        <f>IF(Table8[[#This Row],[Metro]]="",'Cold Chain Index'!$N$9,'Cold Chain Index'!$N$9+VLOOKUP(D21,'Metro Rent'!$B$12:$AU$91,40,0))</f>
        <v>0.26740506329113911</v>
      </c>
      <c r="I21" s="138">
        <f>'Cold Chain Index'!$N$10</f>
        <v>8.1311992786293932E-2</v>
      </c>
      <c r="J21" s="138">
        <f>'Cold Chain Index'!$N$11</f>
        <v>9.1895223420647126E-2</v>
      </c>
      <c r="K21" s="138">
        <f>'Cold Chain Index'!$N$12</f>
        <v>8.1311992786293932E-2</v>
      </c>
    </row>
    <row r="22" spans="2:11">
      <c r="B22" s="130" t="s">
        <v>132</v>
      </c>
      <c r="C22" s="130" t="s">
        <v>71</v>
      </c>
      <c r="D22" s="130"/>
      <c r="E22" s="137">
        <f>(Table8[[#This Row],[Labor]]*'Cold Chain Index'!G$7)+(Table8[[#This Row],[Electric]]*'Cold Chain Index'!G$8)+(Table8[[#This Row],[Rent]]*'Cold Chain Index'!G$9)+(Table8[[#This Row],[Supplies]]*'Cold Chain Index'!G$10)+(Table8[[#This Row],[Maintenance]]*'Cold Chain Index'!G$11)+(Table8[[#This Row],[Other]]*'Cold Chain Index'!G$12)</f>
        <v>0.136779828927449</v>
      </c>
      <c r="F22" s="137">
        <f>'Cold Chain Index'!$N$7+VLOOKUP(B22,'Cold Chain Index'!$P$7:$Q$12,2,0)</f>
        <v>4.1221270595403446E-2</v>
      </c>
      <c r="G22" s="137">
        <f>IF(Table8[[#This Row],[State]]="",'Cold Chain Index'!$N$8,'Cold Chain Index'!$N$8+VLOOKUP(C22,'Cold Chain Index'!$S$7:$T$57,2,0))</f>
        <v>-9.0797546012269942E-2</v>
      </c>
      <c r="H22" s="138">
        <f>IF(Table8[[#This Row],[Metro]]="",'Cold Chain Index'!$N$9,'Cold Chain Index'!$N$9+VLOOKUP(D22,'Metro Rent'!$B$12:$AU$91,40,0))</f>
        <v>0.26740506329113911</v>
      </c>
      <c r="I22" s="138">
        <f>'Cold Chain Index'!$N$10</f>
        <v>8.1311992786293932E-2</v>
      </c>
      <c r="J22" s="138">
        <f>'Cold Chain Index'!$N$11</f>
        <v>9.1895223420647126E-2</v>
      </c>
      <c r="K22" s="138">
        <f>'Cold Chain Index'!$N$12</f>
        <v>8.1311992786293932E-2</v>
      </c>
    </row>
    <row r="23" spans="2:11">
      <c r="B23" s="130" t="s">
        <v>132</v>
      </c>
      <c r="C23" s="130" t="s">
        <v>72</v>
      </c>
      <c r="D23" s="130"/>
      <c r="E23" s="137">
        <f>(Table8[[#This Row],[Labor]]*'Cold Chain Index'!G$7)+(Table8[[#This Row],[Electric]]*'Cold Chain Index'!G$8)+(Table8[[#This Row],[Rent]]*'Cold Chain Index'!G$9)+(Table8[[#This Row],[Supplies]]*'Cold Chain Index'!G$10)+(Table8[[#This Row],[Maintenance]]*'Cold Chain Index'!G$11)+(Table8[[#This Row],[Other]]*'Cold Chain Index'!G$12)</f>
        <v>0.15843934648817182</v>
      </c>
      <c r="F23" s="137">
        <f>'Cold Chain Index'!$N$7+VLOOKUP(B23,'Cold Chain Index'!$P$7:$Q$12,2,0)</f>
        <v>4.1221270595403446E-2</v>
      </c>
      <c r="G23" s="137">
        <f>IF(Table8[[#This Row],[State]]="",'Cold Chain Index'!$N$8,'Cold Chain Index'!$N$8+VLOOKUP(C23,'Cold Chain Index'!$S$7:$T$57,2,0))</f>
        <v>0.14986376021798364</v>
      </c>
      <c r="H23" s="138">
        <f>IF(Table8[[#This Row],[Metro]]="",'Cold Chain Index'!$N$9,'Cold Chain Index'!$N$9+VLOOKUP(D23,'Metro Rent'!$B$12:$AU$91,40,0))</f>
        <v>0.26740506329113911</v>
      </c>
      <c r="I23" s="138">
        <f>'Cold Chain Index'!$N$10</f>
        <v>8.1311992786293932E-2</v>
      </c>
      <c r="J23" s="138">
        <f>'Cold Chain Index'!$N$11</f>
        <v>9.1895223420647126E-2</v>
      </c>
      <c r="K23" s="138">
        <f>'Cold Chain Index'!$N$12</f>
        <v>8.1311992786293932E-2</v>
      </c>
    </row>
    <row r="24" spans="2:11">
      <c r="B24" s="130" t="s">
        <v>132</v>
      </c>
      <c r="C24" s="130" t="s">
        <v>78</v>
      </c>
      <c r="D24" s="130" t="s">
        <v>279</v>
      </c>
      <c r="E24" s="137">
        <f>(Table8[[#This Row],[Labor]]*'Cold Chain Index'!G$7)+(Table8[[#This Row],[Electric]]*'Cold Chain Index'!G$8)+(Table8[[#This Row],[Rent]]*'Cold Chain Index'!G$9)+(Table8[[#This Row],[Supplies]]*'Cold Chain Index'!G$10)+(Table8[[#This Row],[Maintenance]]*'Cold Chain Index'!G$11)+(Table8[[#This Row],[Other]]*'Cold Chain Index'!G$12)</f>
        <v>0.12782223945903926</v>
      </c>
      <c r="F24" s="137">
        <f>'Cold Chain Index'!$N$7+VLOOKUP(B24,'Cold Chain Index'!$P$7:$Q$12,2,0)</f>
        <v>4.1221270595403446E-2</v>
      </c>
      <c r="G24" s="137">
        <f>IF(Table8[[#This Row],[State]]="",'Cold Chain Index'!$N$8,'Cold Chain Index'!$N$8+VLOOKUP(C24,'Cold Chain Index'!$S$7:$T$57,2,0))</f>
        <v>6.2420382165605151E-2</v>
      </c>
      <c r="H24" s="138">
        <f>IF(Table8[[#This Row],[Metro]]="",'Cold Chain Index'!$N$9,'Cold Chain Index'!$N$9+VLOOKUP(D24,'Metro Rent'!$B$12:$AU$91,40,0))</f>
        <v>0.21685572328132022</v>
      </c>
      <c r="I24" s="138">
        <f>'Cold Chain Index'!$N$10</f>
        <v>8.1311992786293932E-2</v>
      </c>
      <c r="J24" s="138">
        <f>'Cold Chain Index'!$N$11</f>
        <v>9.1895223420647126E-2</v>
      </c>
      <c r="K24" s="138">
        <f>'Cold Chain Index'!$N$12</f>
        <v>8.1311992786293932E-2</v>
      </c>
    </row>
    <row r="25" spans="2:11">
      <c r="B25" s="130" t="s">
        <v>132</v>
      </c>
      <c r="C25" s="130" t="s">
        <v>78</v>
      </c>
      <c r="D25" s="130"/>
      <c r="E25" s="137">
        <f>(Table8[[#This Row],[Labor]]*'Cold Chain Index'!G$7)+(Table8[[#This Row],[Electric]]*'Cold Chain Index'!G$8)+(Table8[[#This Row],[Rent]]*'Cold Chain Index'!G$9)+(Table8[[#This Row],[Supplies]]*'Cold Chain Index'!G$10)+(Table8[[#This Row],[Maintenance]]*'Cold Chain Index'!G$11)+(Table8[[#This Row],[Other]]*'Cold Chain Index'!G$12)</f>
        <v>0.15056944246345774</v>
      </c>
      <c r="F25" s="137">
        <f>'Cold Chain Index'!$N$7+VLOOKUP(B25,'Cold Chain Index'!$P$7:$Q$12,2,0)</f>
        <v>4.1221270595403446E-2</v>
      </c>
      <c r="G25" s="137">
        <f>IF(Table8[[#This Row],[State]]="",'Cold Chain Index'!$N$8,'Cold Chain Index'!$N$8+VLOOKUP(C25,'Cold Chain Index'!$S$7:$T$57,2,0))</f>
        <v>6.2420382165605151E-2</v>
      </c>
      <c r="H25" s="138">
        <f>IF(Table8[[#This Row],[Metro]]="",'Cold Chain Index'!$N$9,'Cold Chain Index'!$N$9+VLOOKUP(D25,'Metro Rent'!$B$12:$AU$91,40,0))</f>
        <v>0.26740506329113911</v>
      </c>
      <c r="I25" s="138">
        <f>'Cold Chain Index'!$N$10</f>
        <v>8.1311992786293932E-2</v>
      </c>
      <c r="J25" s="138">
        <f>'Cold Chain Index'!$N$11</f>
        <v>9.1895223420647126E-2</v>
      </c>
      <c r="K25" s="138">
        <f>'Cold Chain Index'!$N$12</f>
        <v>8.1311992786293932E-2</v>
      </c>
    </row>
    <row r="26" spans="2:11">
      <c r="B26" s="130" t="s">
        <v>132</v>
      </c>
      <c r="C26" s="130" t="s">
        <v>79</v>
      </c>
      <c r="D26" s="130" t="s">
        <v>297</v>
      </c>
      <c r="E26" s="137">
        <f>(Table8[[#This Row],[Labor]]*'Cold Chain Index'!G$7)+(Table8[[#This Row],[Electric]]*'Cold Chain Index'!G$8)+(Table8[[#This Row],[Rent]]*'Cold Chain Index'!G$9)+(Table8[[#This Row],[Supplies]]*'Cold Chain Index'!G$10)+(Table8[[#This Row],[Maintenance]]*'Cold Chain Index'!G$11)+(Table8[[#This Row],[Other]]*'Cold Chain Index'!G$12)</f>
        <v>0.26440312185952636</v>
      </c>
      <c r="F26" s="137">
        <f>'Cold Chain Index'!$N$7+VLOOKUP(B26,'Cold Chain Index'!$P$7:$Q$12,2,0)</f>
        <v>4.1221270595403446E-2</v>
      </c>
      <c r="G26" s="137">
        <f>IF(Table8[[#This Row],[State]]="",'Cold Chain Index'!$N$8,'Cold Chain Index'!$N$8+VLOOKUP(C26,'Cold Chain Index'!$S$7:$T$57,2,0))</f>
        <v>3.9106145251396836E-2</v>
      </c>
      <c r="H26" s="138">
        <f>IF(Table8[[#This Row],[Metro]]="",'Cold Chain Index'!$N$9,'Cold Chain Index'!$N$9+VLOOKUP(D26,'Metro Rent'!$B$12:$AU$91,40,0))</f>
        <v>0.52503164266524427</v>
      </c>
      <c r="I26" s="138">
        <f>'Cold Chain Index'!$N$10</f>
        <v>8.1311992786293932E-2</v>
      </c>
      <c r="J26" s="138">
        <f>'Cold Chain Index'!$N$11</f>
        <v>9.1895223420647126E-2</v>
      </c>
      <c r="K26" s="138">
        <f>'Cold Chain Index'!$N$12</f>
        <v>8.1311992786293932E-2</v>
      </c>
    </row>
    <row r="27" spans="2:11">
      <c r="B27" s="130" t="s">
        <v>132</v>
      </c>
      <c r="C27" s="130" t="s">
        <v>79</v>
      </c>
      <c r="D27" s="130"/>
      <c r="E27" s="137">
        <f>(Table8[[#This Row],[Labor]]*'Cold Chain Index'!G$7)+(Table8[[#This Row],[Electric]]*'Cold Chain Index'!G$8)+(Table8[[#This Row],[Rent]]*'Cold Chain Index'!G$9)+(Table8[[#This Row],[Supplies]]*'Cold Chain Index'!G$10)+(Table8[[#This Row],[Maintenance]]*'Cold Chain Index'!G$11)+(Table8[[#This Row],[Other]]*'Cold Chain Index'!G$12)</f>
        <v>0.148471161141179</v>
      </c>
      <c r="F27" s="137">
        <f>'Cold Chain Index'!$N$7+VLOOKUP(B27,'Cold Chain Index'!$P$7:$Q$12,2,0)</f>
        <v>4.1221270595403446E-2</v>
      </c>
      <c r="G27" s="137">
        <f>IF(Table8[[#This Row],[State]]="",'Cold Chain Index'!$N$8,'Cold Chain Index'!$N$8+VLOOKUP(C27,'Cold Chain Index'!$S$7:$T$57,2,0))</f>
        <v>3.9106145251396836E-2</v>
      </c>
      <c r="H27" s="138">
        <f>IF(Table8[[#This Row],[Metro]]="",'Cold Chain Index'!$N$9,'Cold Chain Index'!$N$9+VLOOKUP(D27,'Metro Rent'!$B$12:$AU$91,40,0))</f>
        <v>0.26740506329113911</v>
      </c>
      <c r="I27" s="138">
        <f>'Cold Chain Index'!$N$10</f>
        <v>8.1311992786293932E-2</v>
      </c>
      <c r="J27" s="138">
        <f>'Cold Chain Index'!$N$11</f>
        <v>9.1895223420647126E-2</v>
      </c>
      <c r="K27" s="138">
        <f>'Cold Chain Index'!$N$12</f>
        <v>8.1311992786293932E-2</v>
      </c>
    </row>
    <row r="28" spans="2:11">
      <c r="B28" s="130" t="s">
        <v>132</v>
      </c>
      <c r="C28" s="130" t="s">
        <v>81</v>
      </c>
      <c r="D28" s="130" t="s">
        <v>288</v>
      </c>
      <c r="E28" s="137">
        <f>(Table8[[#This Row],[Labor]]*'Cold Chain Index'!G$7)+(Table8[[#This Row],[Electric]]*'Cold Chain Index'!G$8)+(Table8[[#This Row],[Rent]]*'Cold Chain Index'!G$9)+(Table8[[#This Row],[Supplies]]*'Cold Chain Index'!G$10)+(Table8[[#This Row],[Maintenance]]*'Cold Chain Index'!G$11)+(Table8[[#This Row],[Other]]*'Cold Chain Index'!G$12)</f>
        <v>0.11518432522228009</v>
      </c>
      <c r="F28" s="137">
        <f>'Cold Chain Index'!$N$7+VLOOKUP(B28,'Cold Chain Index'!$P$7:$Q$12,2,0)</f>
        <v>4.1221270595403446E-2</v>
      </c>
      <c r="G28" s="137">
        <f>IF(Table8[[#This Row],[State]]="",'Cold Chain Index'!$N$8,'Cold Chain Index'!$N$8+VLOOKUP(C28,'Cold Chain Index'!$S$7:$T$57,2,0))</f>
        <v>4.0353089533417465E-2</v>
      </c>
      <c r="H28" s="138">
        <f>IF(Table8[[#This Row],[Metro]]="",'Cold Chain Index'!$N$9,'Cold Chain Index'!$N$9+VLOOKUP(D28,'Metro Rent'!$B$12:$AU$91,40,0))</f>
        <v>0.19318492794829289</v>
      </c>
      <c r="I28" s="138">
        <f>'Cold Chain Index'!$N$10</f>
        <v>8.1311992786293932E-2</v>
      </c>
      <c r="J28" s="138">
        <f>'Cold Chain Index'!$N$11</f>
        <v>9.1895223420647126E-2</v>
      </c>
      <c r="K28" s="138">
        <f>'Cold Chain Index'!$N$12</f>
        <v>8.1311992786293932E-2</v>
      </c>
    </row>
    <row r="29" spans="2:11">
      <c r="B29" s="130" t="s">
        <v>132</v>
      </c>
      <c r="C29" s="130" t="s">
        <v>81</v>
      </c>
      <c r="D29" s="130" t="s">
        <v>323</v>
      </c>
      <c r="E29" s="137">
        <f>(Table8[[#This Row],[Labor]]*'Cold Chain Index'!G$7)+(Table8[[#This Row],[Electric]]*'Cold Chain Index'!G$8)+(Table8[[#This Row],[Rent]]*'Cold Chain Index'!G$9)+(Table8[[#This Row],[Supplies]]*'Cold Chain Index'!G$10)+(Table8[[#This Row],[Maintenance]]*'Cold Chain Index'!G$11)+(Table8[[#This Row],[Other]]*'Cold Chain Index'!G$12)</f>
        <v>0.16430298937978671</v>
      </c>
      <c r="F29" s="137">
        <f>'Cold Chain Index'!$N$7+VLOOKUP(B29,'Cold Chain Index'!$P$7:$Q$12,2,0)</f>
        <v>4.1221270595403446E-2</v>
      </c>
      <c r="G29" s="137">
        <f>IF(Table8[[#This Row],[State]]="",'Cold Chain Index'!$N$8,'Cold Chain Index'!$N$8+VLOOKUP(C29,'Cold Chain Index'!$S$7:$T$57,2,0))</f>
        <v>4.0353089533417465E-2</v>
      </c>
      <c r="H29" s="138">
        <f>IF(Table8[[#This Row],[Metro]]="",'Cold Chain Index'!$N$9,'Cold Chain Index'!$N$9+VLOOKUP(D29,'Metro Rent'!$B$12:$AU$91,40,0))</f>
        <v>0.30233751496497435</v>
      </c>
      <c r="I29" s="138">
        <f>'Cold Chain Index'!$N$10</f>
        <v>8.1311992786293932E-2</v>
      </c>
      <c r="J29" s="138">
        <f>'Cold Chain Index'!$N$11</f>
        <v>9.1895223420647126E-2</v>
      </c>
      <c r="K29" s="138">
        <f>'Cold Chain Index'!$N$12</f>
        <v>8.1311992786293932E-2</v>
      </c>
    </row>
    <row r="30" spans="2:11">
      <c r="B30" s="130" t="s">
        <v>132</v>
      </c>
      <c r="C30" s="130" t="s">
        <v>81</v>
      </c>
      <c r="D30" s="130"/>
      <c r="E30" s="137">
        <f>(Table8[[#This Row],[Labor]]*'Cold Chain Index'!G$7)+(Table8[[#This Row],[Electric]]*'Cold Chain Index'!G$8)+(Table8[[#This Row],[Rent]]*'Cold Chain Index'!G$9)+(Table8[[#This Row],[Supplies]]*'Cold Chain Index'!G$10)+(Table8[[#This Row],[Maintenance]]*'Cold Chain Index'!G$11)+(Table8[[#This Row],[Other]]*'Cold Chain Index'!G$12)</f>
        <v>0.14858338612656086</v>
      </c>
      <c r="F30" s="137">
        <f>'Cold Chain Index'!$N$7+VLOOKUP(B30,'Cold Chain Index'!$P$7:$Q$12,2,0)</f>
        <v>4.1221270595403446E-2</v>
      </c>
      <c r="G30" s="137">
        <f>IF(Table8[[#This Row],[State]]="",'Cold Chain Index'!$N$8,'Cold Chain Index'!$N$8+VLOOKUP(C30,'Cold Chain Index'!$S$7:$T$57,2,0))</f>
        <v>4.0353089533417465E-2</v>
      </c>
      <c r="H30" s="138">
        <f>IF(Table8[[#This Row],[Metro]]="",'Cold Chain Index'!$N$9,'Cold Chain Index'!$N$9+VLOOKUP(D30,'Metro Rent'!$B$12:$AU$91,40,0))</f>
        <v>0.26740506329113911</v>
      </c>
      <c r="I30" s="138">
        <f>'Cold Chain Index'!$N$10</f>
        <v>8.1311992786293932E-2</v>
      </c>
      <c r="J30" s="138">
        <f>'Cold Chain Index'!$N$11</f>
        <v>9.1895223420647126E-2</v>
      </c>
      <c r="K30" s="138">
        <f>'Cold Chain Index'!$N$12</f>
        <v>8.1311992786293932E-2</v>
      </c>
    </row>
    <row r="31" spans="2:11">
      <c r="B31" s="130" t="s">
        <v>132</v>
      </c>
      <c r="C31" s="130" t="s">
        <v>83</v>
      </c>
      <c r="D31" s="130" t="s">
        <v>301</v>
      </c>
      <c r="E31" s="137">
        <f>(Table8[[#This Row],[Labor]]*'Cold Chain Index'!G$7)+(Table8[[#This Row],[Electric]]*'Cold Chain Index'!G$8)+(Table8[[#This Row],[Rent]]*'Cold Chain Index'!G$9)+(Table8[[#This Row],[Supplies]]*'Cold Chain Index'!G$10)+(Table8[[#This Row],[Maintenance]]*'Cold Chain Index'!G$11)+(Table8[[#This Row],[Other]]*'Cold Chain Index'!G$12)</f>
        <v>0.12206495335787985</v>
      </c>
      <c r="F31" s="137">
        <f>'Cold Chain Index'!$N$7+VLOOKUP(B31,'Cold Chain Index'!$P$7:$Q$12,2,0)</f>
        <v>4.1221270595403446E-2</v>
      </c>
      <c r="G31" s="137">
        <f>IF(Table8[[#This Row],[State]]="",'Cold Chain Index'!$N$8,'Cold Chain Index'!$N$8+VLOOKUP(C31,'Cold Chain Index'!$S$7:$T$57,2,0))</f>
        <v>-1.369863013698569E-3</v>
      </c>
      <c r="H31" s="138">
        <f>IF(Table8[[#This Row],[Metro]]="",'Cold Chain Index'!$N$9,'Cold Chain Index'!$N$9+VLOOKUP(D31,'Metro Rent'!$B$12:$AU$91,40,0))</f>
        <v>0.21681980320349337</v>
      </c>
      <c r="I31" s="138">
        <f>'Cold Chain Index'!$N$10</f>
        <v>8.1311992786293932E-2</v>
      </c>
      <c r="J31" s="138">
        <f>'Cold Chain Index'!$N$11</f>
        <v>9.1895223420647126E-2</v>
      </c>
      <c r="K31" s="138">
        <f>'Cold Chain Index'!$N$12</f>
        <v>8.1311992786293932E-2</v>
      </c>
    </row>
    <row r="32" spans="2:11">
      <c r="B32" s="130" t="s">
        <v>132</v>
      </c>
      <c r="C32" s="130" t="s">
        <v>83</v>
      </c>
      <c r="D32" s="130"/>
      <c r="E32" s="137">
        <f>(Table8[[#This Row],[Labor]]*'Cold Chain Index'!G$7)+(Table8[[#This Row],[Electric]]*'Cold Chain Index'!G$8)+(Table8[[#This Row],[Rent]]*'Cold Chain Index'!G$9)+(Table8[[#This Row],[Supplies]]*'Cold Chain Index'!G$10)+(Table8[[#This Row],[Maintenance]]*'Cold Chain Index'!G$11)+(Table8[[#This Row],[Other]]*'Cold Chain Index'!G$12)</f>
        <v>0.14482832039732041</v>
      </c>
      <c r="F32" s="137">
        <f>'Cold Chain Index'!$N$7+VLOOKUP(B32,'Cold Chain Index'!$P$7:$Q$12,2,0)</f>
        <v>4.1221270595403446E-2</v>
      </c>
      <c r="G32" s="137">
        <f>IF(Table8[[#This Row],[State]]="",'Cold Chain Index'!$N$8,'Cold Chain Index'!$N$8+VLOOKUP(C32,'Cold Chain Index'!$S$7:$T$57,2,0))</f>
        <v>-1.369863013698569E-3</v>
      </c>
      <c r="H32" s="138">
        <f>IF(Table8[[#This Row],[Metro]]="",'Cold Chain Index'!$N$9,'Cold Chain Index'!$N$9+VLOOKUP(D32,'Metro Rent'!$B$12:$AU$91,40,0))</f>
        <v>0.26740506329113911</v>
      </c>
      <c r="I32" s="138">
        <f>'Cold Chain Index'!$N$10</f>
        <v>8.1311992786293932E-2</v>
      </c>
      <c r="J32" s="138">
        <f>'Cold Chain Index'!$N$11</f>
        <v>9.1895223420647126E-2</v>
      </c>
      <c r="K32" s="138">
        <f>'Cold Chain Index'!$N$12</f>
        <v>8.1311992786293932E-2</v>
      </c>
    </row>
    <row r="33" spans="2:11">
      <c r="B33" s="130" t="s">
        <v>132</v>
      </c>
      <c r="C33" s="130" t="s">
        <v>345</v>
      </c>
      <c r="D33" s="130"/>
      <c r="E33" s="137">
        <f>(Table8[[#This Row],[Labor]]*'Cold Chain Index'!G$7)+(Table8[[#This Row],[Electric]]*'Cold Chain Index'!G$8)+(Table8[[#This Row],[Rent]]*'Cold Chain Index'!G$9)+(Table8[[#This Row],[Supplies]]*'Cold Chain Index'!G$10)+(Table8[[#This Row],[Maintenance]]*'Cold Chain Index'!G$11)+(Table8[[#This Row],[Other]]*'Cold Chain Index'!G$12)</f>
        <v>0.1423229571645199</v>
      </c>
      <c r="F33" s="137">
        <f>'Cold Chain Index'!$N$7+VLOOKUP(B33,'Cold Chain Index'!$P$7:$Q$12,2,0)</f>
        <v>4.1221270595403446E-2</v>
      </c>
      <c r="G33" s="137">
        <f>IF(Table8[[#This Row],[State]]="",'Cold Chain Index'!$N$8,'Cold Chain Index'!$N$8+VLOOKUP(C33,'Cold Chain Index'!$S$7:$T$57,2,0))</f>
        <v>-2.9207232267037503E-2</v>
      </c>
      <c r="H33" s="138">
        <f>IF(Table8[[#This Row],[Metro]]="",'Cold Chain Index'!$N$9,'Cold Chain Index'!$N$9+VLOOKUP(D33,'Metro Rent'!$B$12:$AU$91,40,0))</f>
        <v>0.26740506329113911</v>
      </c>
      <c r="I33" s="138">
        <f>'Cold Chain Index'!$N$10</f>
        <v>8.1311992786293932E-2</v>
      </c>
      <c r="J33" s="138">
        <f>'Cold Chain Index'!$N$11</f>
        <v>9.1895223420647126E-2</v>
      </c>
      <c r="K33" s="138">
        <f>'Cold Chain Index'!$N$12</f>
        <v>8.1311992786293932E-2</v>
      </c>
    </row>
    <row r="34" spans="2:11">
      <c r="B34" s="130" t="s">
        <v>132</v>
      </c>
      <c r="C34" s="130" t="s">
        <v>85</v>
      </c>
      <c r="D34" s="130" t="s">
        <v>273</v>
      </c>
      <c r="E34" s="137">
        <f>(Table8[[#This Row],[Labor]]*'Cold Chain Index'!G$7)+(Table8[[#This Row],[Electric]]*'Cold Chain Index'!G$8)+(Table8[[#This Row],[Rent]]*'Cold Chain Index'!G$9)+(Table8[[#This Row],[Supplies]]*'Cold Chain Index'!G$10)+(Table8[[#This Row],[Maintenance]]*'Cold Chain Index'!G$11)+(Table8[[#This Row],[Other]]*'Cold Chain Index'!G$12)</f>
        <v>0.13872521655404232</v>
      </c>
      <c r="F34" s="137">
        <f>'Cold Chain Index'!$N$7+VLOOKUP(B34,'Cold Chain Index'!$P$7:$Q$12,2,0)</f>
        <v>4.1221270595403446E-2</v>
      </c>
      <c r="G34" s="137">
        <f>IF(Table8[[#This Row],[State]]="",'Cold Chain Index'!$N$8,'Cold Chain Index'!$N$8+VLOOKUP(C34,'Cold Chain Index'!$S$7:$T$57,2,0))</f>
        <v>0.13576642335766437</v>
      </c>
      <c r="H34" s="138">
        <f>IF(Table8[[#This Row],[Metro]]="",'Cold Chain Index'!$N$9,'Cold Chain Index'!$N$9+VLOOKUP(D34,'Metro Rent'!$B$12:$AU$91,40,0))</f>
        <v>0.22641535303180413</v>
      </c>
      <c r="I34" s="138">
        <f>'Cold Chain Index'!$N$10</f>
        <v>8.1311992786293932E-2</v>
      </c>
      <c r="J34" s="138">
        <f>'Cold Chain Index'!$N$11</f>
        <v>9.1895223420647126E-2</v>
      </c>
      <c r="K34" s="138">
        <f>'Cold Chain Index'!$N$12</f>
        <v>8.1311992786293932E-2</v>
      </c>
    </row>
    <row r="35" spans="2:11">
      <c r="B35" s="130" t="s">
        <v>132</v>
      </c>
      <c r="C35" s="130" t="s">
        <v>85</v>
      </c>
      <c r="D35" s="130" t="s">
        <v>274</v>
      </c>
      <c r="E35" s="137">
        <f>(Table8[[#This Row],[Labor]]*'Cold Chain Index'!G$7)+(Table8[[#This Row],[Electric]]*'Cold Chain Index'!G$8)+(Table8[[#This Row],[Rent]]*'Cold Chain Index'!G$9)+(Table8[[#This Row],[Supplies]]*'Cold Chain Index'!G$10)+(Table8[[#This Row],[Maintenance]]*'Cold Chain Index'!G$11)+(Table8[[#This Row],[Other]]*'Cold Chain Index'!G$12)</f>
        <v>0.17105308168389705</v>
      </c>
      <c r="F35" s="137">
        <f>'Cold Chain Index'!$N$7+VLOOKUP(B35,'Cold Chain Index'!$P$7:$Q$12,2,0)</f>
        <v>4.1221270595403446E-2</v>
      </c>
      <c r="G35" s="137">
        <f>IF(Table8[[#This Row],[State]]="",'Cold Chain Index'!$N$8,'Cold Chain Index'!$N$8+VLOOKUP(C35,'Cold Chain Index'!$S$7:$T$57,2,0))</f>
        <v>0.13576642335766437</v>
      </c>
      <c r="H35" s="138">
        <f>IF(Table8[[#This Row],[Metro]]="",'Cold Chain Index'!$N$9,'Cold Chain Index'!$N$9+VLOOKUP(D35,'Metro Rent'!$B$12:$AU$91,40,0))</f>
        <v>0.29825505332037022</v>
      </c>
      <c r="I35" s="138">
        <f>'Cold Chain Index'!$N$10</f>
        <v>8.1311992786293932E-2</v>
      </c>
      <c r="J35" s="138">
        <f>'Cold Chain Index'!$N$11</f>
        <v>9.1895223420647126E-2</v>
      </c>
      <c r="K35" s="138">
        <f>'Cold Chain Index'!$N$12</f>
        <v>8.1311992786293932E-2</v>
      </c>
    </row>
    <row r="36" spans="2:11">
      <c r="B36" s="130" t="s">
        <v>132</v>
      </c>
      <c r="C36" s="130" t="s">
        <v>85</v>
      </c>
      <c r="D36" s="130" t="s">
        <v>276</v>
      </c>
      <c r="E36" s="137">
        <f>(Table8[[#This Row],[Labor]]*'Cold Chain Index'!G$7)+(Table8[[#This Row],[Electric]]*'Cold Chain Index'!G$8)+(Table8[[#This Row],[Rent]]*'Cold Chain Index'!G$9)+(Table8[[#This Row],[Supplies]]*'Cold Chain Index'!G$10)+(Table8[[#This Row],[Maintenance]]*'Cold Chain Index'!G$11)+(Table8[[#This Row],[Other]]*'Cold Chain Index'!G$12)</f>
        <v>0.1632451637953341</v>
      </c>
      <c r="F36" s="137">
        <f>'Cold Chain Index'!$N$7+VLOOKUP(B36,'Cold Chain Index'!$P$7:$Q$12,2,0)</f>
        <v>4.1221270595403446E-2</v>
      </c>
      <c r="G36" s="137">
        <f>IF(Table8[[#This Row],[State]]="",'Cold Chain Index'!$N$8,'Cold Chain Index'!$N$8+VLOOKUP(C36,'Cold Chain Index'!$S$7:$T$57,2,0))</f>
        <v>0.13576642335766437</v>
      </c>
      <c r="H36" s="138">
        <f>IF(Table8[[#This Row],[Metro]]="",'Cold Chain Index'!$N$9,'Cold Chain Index'!$N$9+VLOOKUP(D36,'Metro Rent'!$B$12:$AU$91,40,0))</f>
        <v>0.28090412467911918</v>
      </c>
      <c r="I36" s="138">
        <f>'Cold Chain Index'!$N$10</f>
        <v>8.1311992786293932E-2</v>
      </c>
      <c r="J36" s="138">
        <f>'Cold Chain Index'!$N$11</f>
        <v>9.1895223420647126E-2</v>
      </c>
      <c r="K36" s="138">
        <f>'Cold Chain Index'!$N$12</f>
        <v>8.1311992786293932E-2</v>
      </c>
    </row>
    <row r="37" spans="2:11">
      <c r="B37" s="130" t="s">
        <v>132</v>
      </c>
      <c r="C37" s="130" t="s">
        <v>85</v>
      </c>
      <c r="D37" s="130"/>
      <c r="E37" s="137">
        <f>(Table8[[#This Row],[Labor]]*'Cold Chain Index'!G$7)+(Table8[[#This Row],[Electric]]*'Cold Chain Index'!G$8)+(Table8[[#This Row],[Rent]]*'Cold Chain Index'!G$9)+(Table8[[#This Row],[Supplies]]*'Cold Chain Index'!G$10)+(Table8[[#This Row],[Maintenance]]*'Cold Chain Index'!G$11)+(Table8[[#This Row],[Other]]*'Cold Chain Index'!G$12)</f>
        <v>0.15717058617074309</v>
      </c>
      <c r="F37" s="137">
        <f>'Cold Chain Index'!$N$7+VLOOKUP(B37,'Cold Chain Index'!$P$7:$Q$12,2,0)</f>
        <v>4.1221270595403446E-2</v>
      </c>
      <c r="G37" s="137">
        <f>IF(Table8[[#This Row],[State]]="",'Cold Chain Index'!$N$8,'Cold Chain Index'!$N$8+VLOOKUP(C37,'Cold Chain Index'!$S$7:$T$57,2,0))</f>
        <v>0.13576642335766437</v>
      </c>
      <c r="H37" s="138">
        <f>IF(Table8[[#This Row],[Metro]]="",'Cold Chain Index'!$N$9,'Cold Chain Index'!$N$9+VLOOKUP(D37,'Metro Rent'!$B$12:$AU$91,40,0))</f>
        <v>0.26740506329113911</v>
      </c>
      <c r="I37" s="138">
        <f>'Cold Chain Index'!$N$10</f>
        <v>8.1311992786293932E-2</v>
      </c>
      <c r="J37" s="138">
        <f>'Cold Chain Index'!$N$11</f>
        <v>9.1895223420647126E-2</v>
      </c>
      <c r="K37" s="138">
        <f>'Cold Chain Index'!$N$12</f>
        <v>8.1311992786293932E-2</v>
      </c>
    </row>
    <row r="38" spans="2:11">
      <c r="B38" s="130" t="s">
        <v>132</v>
      </c>
      <c r="C38" s="130" t="s">
        <v>346</v>
      </c>
      <c r="D38" s="130"/>
      <c r="E38" s="137">
        <f>(Table8[[#This Row],[Labor]]*'Cold Chain Index'!G$7)+(Table8[[#This Row],[Electric]]*'Cold Chain Index'!G$8)+(Table8[[#This Row],[Rent]]*'Cold Chain Index'!G$9)+(Table8[[#This Row],[Supplies]]*'Cold Chain Index'!G$10)+(Table8[[#This Row],[Maintenance]]*'Cold Chain Index'!G$11)+(Table8[[#This Row],[Other]]*'Cold Chain Index'!G$12)</f>
        <v>0.14385671755760437</v>
      </c>
      <c r="F38" s="137">
        <f>'Cold Chain Index'!$N$7+VLOOKUP(B38,'Cold Chain Index'!$P$7:$Q$12,2,0)</f>
        <v>4.1221270595403446E-2</v>
      </c>
      <c r="G38" s="137">
        <f>IF(Table8[[#This Row],[State]]="",'Cold Chain Index'!$N$8,'Cold Chain Index'!$N$8+VLOOKUP(C38,'Cold Chain Index'!$S$7:$T$57,2,0))</f>
        <v>-1.2165450121654653E-2</v>
      </c>
      <c r="H38" s="138">
        <f>IF(Table8[[#This Row],[Metro]]="",'Cold Chain Index'!$N$9,'Cold Chain Index'!$N$9+VLOOKUP(D38,'Metro Rent'!$B$12:$AU$91,40,0))</f>
        <v>0.26740506329113911</v>
      </c>
      <c r="I38" s="138">
        <f>'Cold Chain Index'!$N$10</f>
        <v>8.1311992786293932E-2</v>
      </c>
      <c r="J38" s="138">
        <f>'Cold Chain Index'!$N$11</f>
        <v>9.1895223420647126E-2</v>
      </c>
      <c r="K38" s="138">
        <f>'Cold Chain Index'!$N$12</f>
        <v>8.1311992786293932E-2</v>
      </c>
    </row>
    <row r="39" spans="2:11">
      <c r="B39" s="130" t="s">
        <v>132</v>
      </c>
      <c r="C39" s="130" t="s">
        <v>95</v>
      </c>
      <c r="D39" s="130" t="s">
        <v>296</v>
      </c>
      <c r="E39" s="137">
        <f>(Table8[[#This Row],[Labor]]*'Cold Chain Index'!G$7)+(Table8[[#This Row],[Electric]]*'Cold Chain Index'!G$8)+(Table8[[#This Row],[Rent]]*'Cold Chain Index'!G$9)+(Table8[[#This Row],[Supplies]]*'Cold Chain Index'!G$10)+(Table8[[#This Row],[Maintenance]]*'Cold Chain Index'!G$11)+(Table8[[#This Row],[Other]]*'Cold Chain Index'!G$12)</f>
        <v>0.13239971943439499</v>
      </c>
      <c r="F39" s="137">
        <f>'Cold Chain Index'!$N$7+VLOOKUP(B39,'Cold Chain Index'!$P$7:$Q$12,2,0)</f>
        <v>4.1221270595403446E-2</v>
      </c>
      <c r="G39" s="137">
        <f>IF(Table8[[#This Row],[State]]="",'Cold Chain Index'!$N$8,'Cold Chain Index'!$N$8+VLOOKUP(C39,'Cold Chain Index'!$S$7:$T$57,2,0))</f>
        <v>4.8899755501222567E-2</v>
      </c>
      <c r="H39" s="138">
        <f>IF(Table8[[#This Row],[Metro]]="",'Cold Chain Index'!$N$9,'Cold Chain Index'!$N$9+VLOOKUP(D39,'Metro Rent'!$B$12:$AU$91,40,0))</f>
        <v>0.22973202633720946</v>
      </c>
      <c r="I39" s="138">
        <f>'Cold Chain Index'!$N$10</f>
        <v>8.1311992786293932E-2</v>
      </c>
      <c r="J39" s="138">
        <f>'Cold Chain Index'!$N$11</f>
        <v>9.1895223420647126E-2</v>
      </c>
      <c r="K39" s="138">
        <f>'Cold Chain Index'!$N$12</f>
        <v>8.1311992786293932E-2</v>
      </c>
    </row>
    <row r="40" spans="2:11">
      <c r="B40" s="130" t="s">
        <v>132</v>
      </c>
      <c r="C40" s="130" t="s">
        <v>95</v>
      </c>
      <c r="D40" s="130"/>
      <c r="E40" s="137">
        <f>(Table8[[#This Row],[Labor]]*'Cold Chain Index'!G$7)+(Table8[[#This Row],[Electric]]*'Cold Chain Index'!G$8)+(Table8[[#This Row],[Rent]]*'Cold Chain Index'!G$9)+(Table8[[#This Row],[Supplies]]*'Cold Chain Index'!G$10)+(Table8[[#This Row],[Maintenance]]*'Cold Chain Index'!G$11)+(Table8[[#This Row],[Other]]*'Cold Chain Index'!G$12)</f>
        <v>0.14935258606366331</v>
      </c>
      <c r="F40" s="137">
        <f>'Cold Chain Index'!$N$7+VLOOKUP(B40,'Cold Chain Index'!$P$7:$Q$12,2,0)</f>
        <v>4.1221270595403446E-2</v>
      </c>
      <c r="G40" s="137">
        <f>IF(Table8[[#This Row],[State]]="",'Cold Chain Index'!$N$8,'Cold Chain Index'!$N$8+VLOOKUP(C40,'Cold Chain Index'!$S$7:$T$57,2,0))</f>
        <v>4.8899755501222567E-2</v>
      </c>
      <c r="H40" s="138">
        <f>IF(Table8[[#This Row],[Metro]]="",'Cold Chain Index'!$N$9,'Cold Chain Index'!$N$9+VLOOKUP(D40,'Metro Rent'!$B$12:$AU$91,40,0))</f>
        <v>0.26740506329113911</v>
      </c>
      <c r="I40" s="138">
        <f>'Cold Chain Index'!$N$10</f>
        <v>8.1311992786293932E-2</v>
      </c>
      <c r="J40" s="138">
        <f>'Cold Chain Index'!$N$11</f>
        <v>9.1895223420647126E-2</v>
      </c>
      <c r="K40" s="138">
        <f>'Cold Chain Index'!$N$12</f>
        <v>8.1311992786293932E-2</v>
      </c>
    </row>
    <row r="41" spans="2:11">
      <c r="B41" s="130" t="s">
        <v>132</v>
      </c>
      <c r="C41" s="130"/>
      <c r="D41" s="130"/>
      <c r="E41" s="137">
        <f>(Table8[[#This Row],[Labor]]*'Cold Chain Index'!G$7)+(Table8[[#This Row],[Electric]]*'Cold Chain Index'!G$8)+(Table8[[#This Row],[Rent]]*'Cold Chain Index'!G$9)+(Table8[[#This Row],[Supplies]]*'Cold Chain Index'!G$10)+(Table8[[#This Row],[Maintenance]]*'Cold Chain Index'!G$11)+(Table8[[#This Row],[Other]]*'Cold Chain Index'!G$12)</f>
        <v>0.15358974036427311</v>
      </c>
      <c r="F41" s="137">
        <f>'Cold Chain Index'!$N$7+VLOOKUP(B41,'Cold Chain Index'!$P$7:$Q$12,2,0)</f>
        <v>4.1221270595403446E-2</v>
      </c>
      <c r="G41" s="137">
        <f>IF(Table8[[#This Row],[State]]="",'Cold Chain Index'!$N$8,'Cold Chain Index'!$N$8+VLOOKUP(C41,'Cold Chain Index'!$S$7:$T$57,2,0))</f>
        <v>9.5979247730220402E-2</v>
      </c>
      <c r="H41" s="138">
        <f>IF(Table8[[#This Row],[Metro]]="",'Cold Chain Index'!$N$9,'Cold Chain Index'!$N$9+VLOOKUP(D41,'Metro Rent'!$B$12:$AU$91,40,0))</f>
        <v>0.26740506329113911</v>
      </c>
      <c r="I41" s="138">
        <f>'Cold Chain Index'!$N$10</f>
        <v>8.1311992786293932E-2</v>
      </c>
      <c r="J41" s="138">
        <f>'Cold Chain Index'!$N$11</f>
        <v>9.1895223420647126E-2</v>
      </c>
      <c r="K41" s="138">
        <f>'Cold Chain Index'!$N$12</f>
        <v>8.1311992786293932E-2</v>
      </c>
    </row>
    <row r="42" spans="2:11">
      <c r="B42" s="130" t="s">
        <v>145</v>
      </c>
      <c r="C42" s="130" t="s">
        <v>59</v>
      </c>
      <c r="D42" s="130" t="s">
        <v>306</v>
      </c>
      <c r="E42" s="137">
        <f>(Table8[[#This Row],[Labor]]*'Cold Chain Index'!G$7)+(Table8[[#This Row],[Electric]]*'Cold Chain Index'!G$8)+(Table8[[#This Row],[Rent]]*'Cold Chain Index'!G$9)+(Table8[[#This Row],[Supplies]]*'Cold Chain Index'!G$10)+(Table8[[#This Row],[Maintenance]]*'Cold Chain Index'!G$11)+(Table8[[#This Row],[Other]]*'Cold Chain Index'!G$12)</f>
        <v>0.21678159508851474</v>
      </c>
      <c r="F42" s="137">
        <f>'Cold Chain Index'!$N$7+VLOOKUP(B42,'Cold Chain Index'!$P$7:$Q$12,2,0)</f>
        <v>3.7655633465878358E-2</v>
      </c>
      <c r="G42" s="137">
        <f>IF(Table8[[#This Row],[State]]="",'Cold Chain Index'!$N$8,'Cold Chain Index'!$N$8+VLOOKUP(C42,'Cold Chain Index'!$S$7:$T$57,2,0))</f>
        <v>5.7613168724279851E-2</v>
      </c>
      <c r="H42" s="138">
        <f>IF(Table8[[#This Row],[Metro]]="",'Cold Chain Index'!$N$9,'Cold Chain Index'!$N$9+VLOOKUP(D42,'Metro Rent'!$B$12:$AU$91,40,0))</f>
        <v>0.41819865986628313</v>
      </c>
      <c r="I42" s="138">
        <f>'Cold Chain Index'!$N$10</f>
        <v>8.1311992786293932E-2</v>
      </c>
      <c r="J42" s="138">
        <f>'Cold Chain Index'!$N$11</f>
        <v>9.1895223420647126E-2</v>
      </c>
      <c r="K42" s="138">
        <f>'Cold Chain Index'!$N$12</f>
        <v>8.1311992786293932E-2</v>
      </c>
    </row>
    <row r="43" spans="2:11">
      <c r="B43" s="130" t="s">
        <v>145</v>
      </c>
      <c r="C43" s="131" t="s">
        <v>59</v>
      </c>
      <c r="D43" s="130" t="s">
        <v>327</v>
      </c>
      <c r="E43" s="137">
        <f>(Table8[[#This Row],[Labor]]*'Cold Chain Index'!G$7)+(Table8[[#This Row],[Electric]]*'Cold Chain Index'!G$8)+(Table8[[#This Row],[Rent]]*'Cold Chain Index'!G$9)+(Table8[[#This Row],[Supplies]]*'Cold Chain Index'!G$10)+(Table8[[#This Row],[Maintenance]]*'Cold Chain Index'!G$11)+(Table8[[#This Row],[Other]]*'Cold Chain Index'!G$12)</f>
        <v>9.3479751639097941E-2</v>
      </c>
      <c r="F43" s="137">
        <f>'Cold Chain Index'!$N$7+VLOOKUP(B43,'Cold Chain Index'!$P$7:$Q$12,2,0)</f>
        <v>3.7655633465878358E-2</v>
      </c>
      <c r="G43" s="137">
        <f>IF(Table8[[#This Row],[State]]="",'Cold Chain Index'!$N$8,'Cold Chain Index'!$N$8+VLOOKUP(C43,'Cold Chain Index'!$S$7:$T$57,2,0))</f>
        <v>5.7613168724279851E-2</v>
      </c>
      <c r="H43" s="138">
        <f>IF(Table8[[#This Row],[Metro]]="",'Cold Chain Index'!$N$9,'Cold Chain Index'!$N$9+VLOOKUP(D43,'Metro Rent'!$B$12:$AU$91,40,0))</f>
        <v>0.14419456331202352</v>
      </c>
      <c r="I43" s="138">
        <f>'Cold Chain Index'!$N$10</f>
        <v>8.1311992786293932E-2</v>
      </c>
      <c r="J43" s="138">
        <f>'Cold Chain Index'!$N$11</f>
        <v>9.1895223420647126E-2</v>
      </c>
      <c r="K43" s="138">
        <f>'Cold Chain Index'!$N$12</f>
        <v>8.1311992786293932E-2</v>
      </c>
    </row>
    <row r="44" spans="2:11">
      <c r="B44" s="130" t="s">
        <v>145</v>
      </c>
      <c r="C44" s="131" t="s">
        <v>59</v>
      </c>
      <c r="D44" s="130"/>
      <c r="E44" s="137">
        <f>(Table8[[#This Row],[Labor]]*'Cold Chain Index'!G$7)+(Table8[[#This Row],[Electric]]*'Cold Chain Index'!G$8)+(Table8[[#This Row],[Rent]]*'Cold Chain Index'!G$9)+(Table8[[#This Row],[Supplies]]*'Cold Chain Index'!G$10)+(Table8[[#This Row],[Maintenance]]*'Cold Chain Index'!G$11)+(Table8[[#This Row],[Other]]*'Cold Chain Index'!G$12)</f>
        <v>0.14892447662969993</v>
      </c>
      <c r="F44" s="137">
        <f>'Cold Chain Index'!$N$7+VLOOKUP(B44,'Cold Chain Index'!$P$7:$Q$12,2,0)</f>
        <v>3.7655633465878358E-2</v>
      </c>
      <c r="G44" s="137">
        <f>IF(Table8[[#This Row],[State]]="",'Cold Chain Index'!$N$8,'Cold Chain Index'!$N$8+VLOOKUP(C44,'Cold Chain Index'!$S$7:$T$57,2,0))</f>
        <v>5.7613168724279851E-2</v>
      </c>
      <c r="H44" s="138">
        <f>IF(Table8[[#This Row],[Metro]]="",'Cold Chain Index'!$N$9,'Cold Chain Index'!$N$9+VLOOKUP(D44,'Metro Rent'!$B$12:$AU$91,40,0))</f>
        <v>0.26740506329113911</v>
      </c>
      <c r="I44" s="138">
        <f>'Cold Chain Index'!$N$10</f>
        <v>8.1311992786293932E-2</v>
      </c>
      <c r="J44" s="138">
        <f>'Cold Chain Index'!$N$11</f>
        <v>9.1895223420647126E-2</v>
      </c>
      <c r="K44" s="138">
        <f>'Cold Chain Index'!$N$12</f>
        <v>8.1311992786293932E-2</v>
      </c>
    </row>
    <row r="45" spans="2:11">
      <c r="B45" s="130" t="s">
        <v>145</v>
      </c>
      <c r="C45" s="130" t="s">
        <v>62</v>
      </c>
      <c r="D45" s="130" t="s">
        <v>275</v>
      </c>
      <c r="E45" s="137">
        <f>(Table8[[#This Row],[Labor]]*'Cold Chain Index'!G$7)+(Table8[[#This Row],[Electric]]*'Cold Chain Index'!G$8)+(Table8[[#This Row],[Rent]]*'Cold Chain Index'!G$9)+(Table8[[#This Row],[Supplies]]*'Cold Chain Index'!G$10)+(Table8[[#This Row],[Maintenance]]*'Cold Chain Index'!G$11)+(Table8[[#This Row],[Other]]*'Cold Chain Index'!G$12)</f>
        <v>0.14512691932819921</v>
      </c>
      <c r="F45" s="137">
        <f>'Cold Chain Index'!$N$7+VLOOKUP(B45,'Cold Chain Index'!$P$7:$Q$12,2,0)</f>
        <v>3.7655633465878358E-2</v>
      </c>
      <c r="G45" s="137">
        <f>IF(Table8[[#This Row],[State]]="",'Cold Chain Index'!$N$8,'Cold Chain Index'!$N$8+VLOOKUP(C45,'Cold Chain Index'!$S$7:$T$57,2,0))</f>
        <v>4.7961630695443715E-2</v>
      </c>
      <c r="H45" s="138">
        <f>IF(Table8[[#This Row],[Metro]]="",'Cold Chain Index'!$N$9,'Cold Chain Index'!$N$9+VLOOKUP(D45,'Metro Rent'!$B$12:$AU$91,40,0))</f>
        <v>0.2608963546713492</v>
      </c>
      <c r="I45" s="138">
        <f>'Cold Chain Index'!$N$10</f>
        <v>8.1311992786293932E-2</v>
      </c>
      <c r="J45" s="138">
        <f>'Cold Chain Index'!$N$11</f>
        <v>9.1895223420647126E-2</v>
      </c>
      <c r="K45" s="138">
        <f>'Cold Chain Index'!$N$12</f>
        <v>8.1311992786293932E-2</v>
      </c>
    </row>
    <row r="46" spans="2:11">
      <c r="B46" s="130" t="s">
        <v>145</v>
      </c>
      <c r="C46" s="130" t="s">
        <v>62</v>
      </c>
      <c r="D46" s="130" t="s">
        <v>278</v>
      </c>
      <c r="E46" s="137">
        <f>(Table8[[#This Row],[Labor]]*'Cold Chain Index'!G$7)+(Table8[[#This Row],[Electric]]*'Cold Chain Index'!G$8)+(Table8[[#This Row],[Rent]]*'Cold Chain Index'!G$9)+(Table8[[#This Row],[Supplies]]*'Cold Chain Index'!G$10)+(Table8[[#This Row],[Maintenance]]*'Cold Chain Index'!G$11)+(Table8[[#This Row],[Other]]*'Cold Chain Index'!G$12)</f>
        <v>0.11887453165929077</v>
      </c>
      <c r="F46" s="137">
        <f>'Cold Chain Index'!$N$7+VLOOKUP(B46,'Cold Chain Index'!$P$7:$Q$12,2,0)</f>
        <v>3.7655633465878358E-2</v>
      </c>
      <c r="G46" s="137">
        <f>IF(Table8[[#This Row],[State]]="",'Cold Chain Index'!$N$8,'Cold Chain Index'!$N$8+VLOOKUP(C46,'Cold Chain Index'!$S$7:$T$57,2,0))</f>
        <v>4.7961630695443715E-2</v>
      </c>
      <c r="H46" s="138">
        <f>IF(Table8[[#This Row],[Metro]]="",'Cold Chain Index'!$N$9,'Cold Chain Index'!$N$9+VLOOKUP(D46,'Metro Rent'!$B$12:$AU$91,40,0))</f>
        <v>0.20255771540710815</v>
      </c>
      <c r="I46" s="138">
        <f>'Cold Chain Index'!$N$10</f>
        <v>8.1311992786293932E-2</v>
      </c>
      <c r="J46" s="138">
        <f>'Cold Chain Index'!$N$11</f>
        <v>9.1895223420647126E-2</v>
      </c>
      <c r="K46" s="138">
        <f>'Cold Chain Index'!$N$12</f>
        <v>8.1311992786293932E-2</v>
      </c>
    </row>
    <row r="47" spans="2:11">
      <c r="B47" s="130" t="s">
        <v>145</v>
      </c>
      <c r="C47" s="130" t="s">
        <v>62</v>
      </c>
      <c r="D47" s="130"/>
      <c r="E47" s="137">
        <f>(Table8[[#This Row],[Labor]]*'Cold Chain Index'!G$7)+(Table8[[#This Row],[Electric]]*'Cold Chain Index'!G$8)+(Table8[[#This Row],[Rent]]*'Cold Chain Index'!G$9)+(Table8[[#This Row],[Supplies]]*'Cold Chain Index'!G$10)+(Table8[[#This Row],[Maintenance]]*'Cold Chain Index'!G$11)+(Table8[[#This Row],[Other]]*'Cold Chain Index'!G$12)</f>
        <v>0.14805583820710469</v>
      </c>
      <c r="F47" s="137">
        <f>'Cold Chain Index'!$N$7+VLOOKUP(B47,'Cold Chain Index'!$P$7:$Q$12,2,0)</f>
        <v>3.7655633465878358E-2</v>
      </c>
      <c r="G47" s="137">
        <f>IF(Table8[[#This Row],[State]]="",'Cold Chain Index'!$N$8,'Cold Chain Index'!$N$8+VLOOKUP(C47,'Cold Chain Index'!$S$7:$T$57,2,0))</f>
        <v>4.7961630695443715E-2</v>
      </c>
      <c r="H47" s="138">
        <f>IF(Table8[[#This Row],[Metro]]="",'Cold Chain Index'!$N$9,'Cold Chain Index'!$N$9+VLOOKUP(D47,'Metro Rent'!$B$12:$AU$91,40,0))</f>
        <v>0.26740506329113911</v>
      </c>
      <c r="I47" s="138">
        <f>'Cold Chain Index'!$N$10</f>
        <v>8.1311992786293932E-2</v>
      </c>
      <c r="J47" s="138">
        <f>'Cold Chain Index'!$N$11</f>
        <v>9.1895223420647126E-2</v>
      </c>
      <c r="K47" s="138">
        <f>'Cold Chain Index'!$N$12</f>
        <v>8.1311992786293932E-2</v>
      </c>
    </row>
    <row r="48" spans="2:11">
      <c r="B48" s="130" t="s">
        <v>145</v>
      </c>
      <c r="C48" s="130" t="s">
        <v>68</v>
      </c>
      <c r="D48" s="130" t="s">
        <v>269</v>
      </c>
      <c r="E48" s="137">
        <f>(Table8[[#This Row],[Labor]]*'Cold Chain Index'!G$7)+(Table8[[#This Row],[Electric]]*'Cold Chain Index'!G$8)+(Table8[[#This Row],[Rent]]*'Cold Chain Index'!G$9)+(Table8[[#This Row],[Supplies]]*'Cold Chain Index'!G$10)+(Table8[[#This Row],[Maintenance]]*'Cold Chain Index'!G$11)+(Table8[[#This Row],[Other]]*'Cold Chain Index'!G$12)</f>
        <v>0.13261138234072373</v>
      </c>
      <c r="F48" s="137">
        <f>'Cold Chain Index'!$N$7+VLOOKUP(B48,'Cold Chain Index'!$P$7:$Q$12,2,0)</f>
        <v>3.7655633465878358E-2</v>
      </c>
      <c r="G48" s="137">
        <f>IF(Table8[[#This Row],[State]]="",'Cold Chain Index'!$N$8,'Cold Chain Index'!$N$8+VLOOKUP(C48,'Cold Chain Index'!$S$7:$T$57,2,0))</f>
        <v>2.5449101796407206E-2</v>
      </c>
      <c r="H48" s="138">
        <f>IF(Table8[[#This Row],[Metro]]="",'Cold Chain Index'!$N$9,'Cold Chain Index'!$N$9+VLOOKUP(D48,'Metro Rent'!$B$12:$AU$91,40,0))</f>
        <v>0.23758655603454423</v>
      </c>
      <c r="I48" s="138">
        <f>'Cold Chain Index'!$N$10</f>
        <v>8.1311992786293932E-2</v>
      </c>
      <c r="J48" s="138">
        <f>'Cold Chain Index'!$N$11</f>
        <v>9.1895223420647126E-2</v>
      </c>
      <c r="K48" s="138">
        <f>'Cold Chain Index'!$N$12</f>
        <v>8.1311992786293932E-2</v>
      </c>
    </row>
    <row r="49" spans="2:11">
      <c r="B49" s="130" t="s">
        <v>145</v>
      </c>
      <c r="C49" s="130" t="s">
        <v>68</v>
      </c>
      <c r="D49" s="130"/>
      <c r="E49" s="137">
        <f>(Table8[[#This Row],[Labor]]*'Cold Chain Index'!G$7)+(Table8[[#This Row],[Electric]]*'Cold Chain Index'!G$8)+(Table8[[#This Row],[Rent]]*'Cold Chain Index'!G$9)+(Table8[[#This Row],[Supplies]]*'Cold Chain Index'!G$10)+(Table8[[#This Row],[Maintenance]]*'Cold Chain Index'!G$11)+(Table8[[#This Row],[Other]]*'Cold Chain Index'!G$12)</f>
        <v>0.14602971060619141</v>
      </c>
      <c r="F49" s="137">
        <f>'Cold Chain Index'!$N$7+VLOOKUP(B49,'Cold Chain Index'!$P$7:$Q$12,2,0)</f>
        <v>3.7655633465878358E-2</v>
      </c>
      <c r="G49" s="137">
        <f>IF(Table8[[#This Row],[State]]="",'Cold Chain Index'!$N$8,'Cold Chain Index'!$N$8+VLOOKUP(C49,'Cold Chain Index'!$S$7:$T$57,2,0))</f>
        <v>2.5449101796407206E-2</v>
      </c>
      <c r="H49" s="138">
        <f>IF(Table8[[#This Row],[Metro]]="",'Cold Chain Index'!$N$9,'Cold Chain Index'!$N$9+VLOOKUP(D49,'Metro Rent'!$B$12:$AU$91,40,0))</f>
        <v>0.26740506329113911</v>
      </c>
      <c r="I49" s="138">
        <f>'Cold Chain Index'!$N$10</f>
        <v>8.1311992786293932E-2</v>
      </c>
      <c r="J49" s="138">
        <f>'Cold Chain Index'!$N$11</f>
        <v>9.1895223420647126E-2</v>
      </c>
      <c r="K49" s="138">
        <f>'Cold Chain Index'!$N$12</f>
        <v>8.1311992786293932E-2</v>
      </c>
    </row>
    <row r="50" spans="2:11">
      <c r="B50" s="130" t="s">
        <v>145</v>
      </c>
      <c r="C50" s="130" t="s">
        <v>82</v>
      </c>
      <c r="D50" s="130"/>
      <c r="E50" s="137">
        <f>(Table8[[#This Row],[Labor]]*'Cold Chain Index'!G$7)+(Table8[[#This Row],[Electric]]*'Cold Chain Index'!G$8)+(Table8[[#This Row],[Rent]]*'Cold Chain Index'!G$9)+(Table8[[#This Row],[Supplies]]*'Cold Chain Index'!G$10)+(Table8[[#This Row],[Maintenance]]*'Cold Chain Index'!G$11)+(Table8[[#This Row],[Other]]*'Cold Chain Index'!G$12)</f>
        <v>0.14025292128669553</v>
      </c>
      <c r="F50" s="137">
        <f>'Cold Chain Index'!$N$7+VLOOKUP(B50,'Cold Chain Index'!$P$7:$Q$12,2,0)</f>
        <v>3.7655633465878358E-2</v>
      </c>
      <c r="G50" s="137">
        <f>IF(Table8[[#This Row],[State]]="",'Cold Chain Index'!$N$8,'Cold Chain Index'!$N$8+VLOOKUP(C50,'Cold Chain Index'!$S$7:$T$57,2,0))</f>
        <v>-3.8737446197991299E-2</v>
      </c>
      <c r="H50" s="138">
        <f>IF(Table8[[#This Row],[Metro]]="",'Cold Chain Index'!$N$9,'Cold Chain Index'!$N$9+VLOOKUP(D50,'Metro Rent'!$B$12:$AU$91,40,0))</f>
        <v>0.26740506329113911</v>
      </c>
      <c r="I50" s="138">
        <f>'Cold Chain Index'!$N$10</f>
        <v>8.1311992786293932E-2</v>
      </c>
      <c r="J50" s="138">
        <f>'Cold Chain Index'!$N$11</f>
        <v>9.1895223420647126E-2</v>
      </c>
      <c r="K50" s="138">
        <f>'Cold Chain Index'!$N$12</f>
        <v>8.1311992786293932E-2</v>
      </c>
    </row>
    <row r="51" spans="2:11">
      <c r="B51" s="130" t="s">
        <v>145</v>
      </c>
      <c r="C51" s="130" t="s">
        <v>84</v>
      </c>
      <c r="D51" s="130" t="s">
        <v>290</v>
      </c>
      <c r="E51" s="137">
        <f>(Table8[[#This Row],[Labor]]*'Cold Chain Index'!G$7)+(Table8[[#This Row],[Electric]]*'Cold Chain Index'!G$8)+(Table8[[#This Row],[Rent]]*'Cold Chain Index'!G$9)+(Table8[[#This Row],[Supplies]]*'Cold Chain Index'!G$10)+(Table8[[#This Row],[Maintenance]]*'Cold Chain Index'!G$11)+(Table8[[#This Row],[Other]]*'Cold Chain Index'!G$12)</f>
        <v>0.15579046250885478</v>
      </c>
      <c r="F51" s="137">
        <f>'Cold Chain Index'!$N$7+VLOOKUP(B51,'Cold Chain Index'!$P$7:$Q$12,2,0)</f>
        <v>3.7655633465878358E-2</v>
      </c>
      <c r="G51" s="137">
        <f>IF(Table8[[#This Row],[State]]="",'Cold Chain Index'!$N$8,'Cold Chain Index'!$N$8+VLOOKUP(C51,'Cold Chain Index'!$S$7:$T$57,2,0))</f>
        <v>2.518891687657436E-2</v>
      </c>
      <c r="H51" s="138">
        <f>IF(Table8[[#This Row],[Metro]]="",'Cold Chain Index'!$N$9,'Cold Chain Index'!$N$9+VLOOKUP(D51,'Metro Rent'!$B$12:$AU$91,40,0))</f>
        <v>0.2891476600588021</v>
      </c>
      <c r="I51" s="138">
        <f>'Cold Chain Index'!$N$10</f>
        <v>8.1311992786293932E-2</v>
      </c>
      <c r="J51" s="138">
        <f>'Cold Chain Index'!$N$11</f>
        <v>9.1895223420647126E-2</v>
      </c>
      <c r="K51" s="138">
        <f>'Cold Chain Index'!$N$12</f>
        <v>8.1311992786293932E-2</v>
      </c>
    </row>
    <row r="52" spans="2:11">
      <c r="B52" s="130" t="s">
        <v>145</v>
      </c>
      <c r="C52" s="130" t="s">
        <v>84</v>
      </c>
      <c r="D52" s="130" t="s">
        <v>311</v>
      </c>
      <c r="E52" s="137">
        <f>(Table8[[#This Row],[Labor]]*'Cold Chain Index'!G$7)+(Table8[[#This Row],[Electric]]*'Cold Chain Index'!G$8)+(Table8[[#This Row],[Rent]]*'Cold Chain Index'!G$9)+(Table8[[#This Row],[Supplies]]*'Cold Chain Index'!G$10)+(Table8[[#This Row],[Maintenance]]*'Cold Chain Index'!G$11)+(Table8[[#This Row],[Other]]*'Cold Chain Index'!G$12)</f>
        <v>0.16980814431527022</v>
      </c>
      <c r="F52" s="137">
        <f>'Cold Chain Index'!$N$7+VLOOKUP(B52,'Cold Chain Index'!$P$7:$Q$12,2,0)</f>
        <v>3.7655633465878358E-2</v>
      </c>
      <c r="G52" s="137">
        <f>IF(Table8[[#This Row],[State]]="",'Cold Chain Index'!$N$8,'Cold Chain Index'!$N$8+VLOOKUP(C52,'Cold Chain Index'!$S$7:$T$57,2,0))</f>
        <v>2.518891687657436E-2</v>
      </c>
      <c r="H52" s="138">
        <f>IF(Table8[[#This Row],[Metro]]="",'Cold Chain Index'!$N$9,'Cold Chain Index'!$N$9+VLOOKUP(D52,'Metro Rent'!$B$12:$AU$91,40,0))</f>
        <v>0.32029806407305861</v>
      </c>
      <c r="I52" s="138">
        <f>'Cold Chain Index'!$N$10</f>
        <v>8.1311992786293932E-2</v>
      </c>
      <c r="J52" s="138">
        <f>'Cold Chain Index'!$N$11</f>
        <v>9.1895223420647126E-2</v>
      </c>
      <c r="K52" s="138">
        <f>'Cold Chain Index'!$N$12</f>
        <v>8.1311992786293932E-2</v>
      </c>
    </row>
    <row r="53" spans="2:11">
      <c r="B53" s="130" t="s">
        <v>145</v>
      </c>
      <c r="C53" s="130" t="s">
        <v>84</v>
      </c>
      <c r="D53" s="130"/>
      <c r="E53" s="137">
        <f>(Table8[[#This Row],[Labor]]*'Cold Chain Index'!G$7)+(Table8[[#This Row],[Electric]]*'Cold Chain Index'!G$8)+(Table8[[#This Row],[Rent]]*'Cold Chain Index'!G$9)+(Table8[[#This Row],[Supplies]]*'Cold Chain Index'!G$10)+(Table8[[#This Row],[Maintenance]]*'Cold Chain Index'!G$11)+(Table8[[#This Row],[Other]]*'Cold Chain Index'!G$12)</f>
        <v>0.14600629396340645</v>
      </c>
      <c r="F53" s="137">
        <f>'Cold Chain Index'!$N$7+VLOOKUP(B53,'Cold Chain Index'!$P$7:$Q$12,2,0)</f>
        <v>3.7655633465878358E-2</v>
      </c>
      <c r="G53" s="137">
        <f>IF(Table8[[#This Row],[State]]="",'Cold Chain Index'!$N$8,'Cold Chain Index'!$N$8+VLOOKUP(C53,'Cold Chain Index'!$S$7:$T$57,2,0))</f>
        <v>2.518891687657436E-2</v>
      </c>
      <c r="H53" s="138">
        <f>IF(Table8[[#This Row],[Metro]]="",'Cold Chain Index'!$N$9,'Cold Chain Index'!$N$9+VLOOKUP(D53,'Metro Rent'!$B$12:$AU$91,40,0))</f>
        <v>0.26740506329113911</v>
      </c>
      <c r="I53" s="138">
        <f>'Cold Chain Index'!$N$10</f>
        <v>8.1311992786293932E-2</v>
      </c>
      <c r="J53" s="138">
        <f>'Cold Chain Index'!$N$11</f>
        <v>9.1895223420647126E-2</v>
      </c>
      <c r="K53" s="138">
        <f>'Cold Chain Index'!$N$12</f>
        <v>8.1311992786293932E-2</v>
      </c>
    </row>
    <row r="54" spans="2:11">
      <c r="B54" s="130" t="s">
        <v>145</v>
      </c>
      <c r="C54" s="130" t="s">
        <v>344</v>
      </c>
      <c r="D54" s="130"/>
      <c r="E54" s="137">
        <f>(Table8[[#This Row],[Labor]]*'Cold Chain Index'!G$7)+(Table8[[#This Row],[Electric]]*'Cold Chain Index'!G$8)+(Table8[[#This Row],[Rent]]*'Cold Chain Index'!G$9)+(Table8[[#This Row],[Supplies]]*'Cold Chain Index'!G$10)+(Table8[[#This Row],[Maintenance]]*'Cold Chain Index'!G$11)+(Table8[[#This Row],[Other]]*'Cold Chain Index'!G$12)</f>
        <v>0.14427983198505528</v>
      </c>
      <c r="F54" s="137">
        <f>'Cold Chain Index'!$N$7+VLOOKUP(B54,'Cold Chain Index'!$P$7:$Q$12,2,0)</f>
        <v>3.7655633465878358E-2</v>
      </c>
      <c r="G54" s="137">
        <f>IF(Table8[[#This Row],[State]]="",'Cold Chain Index'!$N$8,'Cold Chain Index'!$N$8+VLOOKUP(C54,'Cold Chain Index'!$S$7:$T$57,2,0))</f>
        <v>6.0060060060060372E-3</v>
      </c>
      <c r="H54" s="138">
        <f>IF(Table8[[#This Row],[Metro]]="",'Cold Chain Index'!$N$9,'Cold Chain Index'!$N$9+VLOOKUP(D54,'Metro Rent'!$B$12:$AU$91,40,0))</f>
        <v>0.26740506329113911</v>
      </c>
      <c r="I54" s="138">
        <f>'Cold Chain Index'!$N$10</f>
        <v>8.1311992786293932E-2</v>
      </c>
      <c r="J54" s="138">
        <f>'Cold Chain Index'!$N$11</f>
        <v>9.1895223420647126E-2</v>
      </c>
      <c r="K54" s="138">
        <f>'Cold Chain Index'!$N$12</f>
        <v>8.1311992786293932E-2</v>
      </c>
    </row>
    <row r="55" spans="2:11">
      <c r="B55" s="130" t="s">
        <v>145</v>
      </c>
      <c r="C55" s="130" t="s">
        <v>91</v>
      </c>
      <c r="D55" s="130" t="s">
        <v>316</v>
      </c>
      <c r="E55" s="137">
        <f>(Table8[[#This Row],[Labor]]*'Cold Chain Index'!G$7)+(Table8[[#This Row],[Electric]]*'Cold Chain Index'!G$8)+(Table8[[#This Row],[Rent]]*'Cold Chain Index'!G$9)+(Table8[[#This Row],[Supplies]]*'Cold Chain Index'!G$10)+(Table8[[#This Row],[Maintenance]]*'Cold Chain Index'!G$11)+(Table8[[#This Row],[Other]]*'Cold Chain Index'!G$12)</f>
        <v>0.13500015450151465</v>
      </c>
      <c r="F55" s="137">
        <f>'Cold Chain Index'!$N$7+VLOOKUP(B55,'Cold Chain Index'!$P$7:$Q$12,2,0)</f>
        <v>3.7655633465878358E-2</v>
      </c>
      <c r="G55" s="137">
        <f>IF(Table8[[#This Row],[State]]="",'Cold Chain Index'!$N$8,'Cold Chain Index'!$N$8+VLOOKUP(C55,'Cold Chain Index'!$S$7:$T$57,2,0))</f>
        <v>-4.4444444444444592E-3</v>
      </c>
      <c r="H55" s="138">
        <f>IF(Table8[[#This Row],[Metro]]="",'Cold Chain Index'!$N$9,'Cold Chain Index'!$N$9+VLOOKUP(D55,'Metro Rent'!$B$12:$AU$91,40,0))</f>
        <v>0.24887364786225</v>
      </c>
      <c r="I55" s="138">
        <f>'Cold Chain Index'!$N$10</f>
        <v>8.1311992786293932E-2</v>
      </c>
      <c r="J55" s="138">
        <f>'Cold Chain Index'!$N$11</f>
        <v>9.1895223420647126E-2</v>
      </c>
      <c r="K55" s="138">
        <f>'Cold Chain Index'!$N$12</f>
        <v>8.1311992786293932E-2</v>
      </c>
    </row>
    <row r="56" spans="2:11">
      <c r="B56" s="130" t="s">
        <v>145</v>
      </c>
      <c r="C56" s="130" t="s">
        <v>91</v>
      </c>
      <c r="D56" s="130"/>
      <c r="E56" s="137">
        <f>(Table8[[#This Row],[Labor]]*'Cold Chain Index'!G$7)+(Table8[[#This Row],[Electric]]*'Cold Chain Index'!G$8)+(Table8[[#This Row],[Rent]]*'Cold Chain Index'!G$9)+(Table8[[#This Row],[Supplies]]*'Cold Chain Index'!G$10)+(Table8[[#This Row],[Maintenance]]*'Cold Chain Index'!G$11)+(Table8[[#This Row],[Other]]*'Cold Chain Index'!G$12)</f>
        <v>0.14333929144451474</v>
      </c>
      <c r="F56" s="137">
        <f>'Cold Chain Index'!$N$7+VLOOKUP(B56,'Cold Chain Index'!$P$7:$Q$12,2,0)</f>
        <v>3.7655633465878358E-2</v>
      </c>
      <c r="G56" s="137">
        <f>IF(Table8[[#This Row],[State]]="",'Cold Chain Index'!$N$8,'Cold Chain Index'!$N$8+VLOOKUP(C56,'Cold Chain Index'!$S$7:$T$57,2,0))</f>
        <v>-4.4444444444444592E-3</v>
      </c>
      <c r="H56" s="138">
        <f>IF(Table8[[#This Row],[Metro]]="",'Cold Chain Index'!$N$9,'Cold Chain Index'!$N$9+VLOOKUP(D56,'Metro Rent'!$B$12:$AU$91,40,0))</f>
        <v>0.26740506329113911</v>
      </c>
      <c r="I56" s="138">
        <f>'Cold Chain Index'!$N$10</f>
        <v>8.1311992786293932E-2</v>
      </c>
      <c r="J56" s="138">
        <f>'Cold Chain Index'!$N$11</f>
        <v>9.1895223420647126E-2</v>
      </c>
      <c r="K56" s="138">
        <f>'Cold Chain Index'!$N$12</f>
        <v>8.1311992786293932E-2</v>
      </c>
    </row>
    <row r="57" spans="2:11">
      <c r="B57" s="130" t="s">
        <v>145</v>
      </c>
      <c r="C57" s="130" t="s">
        <v>96</v>
      </c>
      <c r="D57" s="130"/>
      <c r="E57" s="137">
        <f>(Table8[[#This Row],[Labor]]*'Cold Chain Index'!G$7)+(Table8[[#This Row],[Electric]]*'Cold Chain Index'!G$8)+(Table8[[#This Row],[Rent]]*'Cold Chain Index'!G$9)+(Table8[[#This Row],[Supplies]]*'Cold Chain Index'!G$10)+(Table8[[#This Row],[Maintenance]]*'Cold Chain Index'!G$11)+(Table8[[#This Row],[Other]]*'Cold Chain Index'!G$12)</f>
        <v>0.14400206516714251</v>
      </c>
      <c r="F57" s="137">
        <f>'Cold Chain Index'!$N$7+VLOOKUP(B57,'Cold Chain Index'!$P$7:$Q$12,2,0)</f>
        <v>3.7655633465878358E-2</v>
      </c>
      <c r="G57" s="137">
        <f>IF(Table8[[#This Row],[State]]="",'Cold Chain Index'!$N$8,'Cold Chain Index'!$N$8+VLOOKUP(C57,'Cold Chain Index'!$S$7:$T$57,2,0))</f>
        <v>2.9197080291971794E-3</v>
      </c>
      <c r="H57" s="138">
        <f>IF(Table8[[#This Row],[Metro]]="",'Cold Chain Index'!$N$9,'Cold Chain Index'!$N$9+VLOOKUP(D57,'Metro Rent'!$B$12:$AU$91,40,0))</f>
        <v>0.26740506329113911</v>
      </c>
      <c r="I57" s="138">
        <f>'Cold Chain Index'!$N$10</f>
        <v>8.1311992786293932E-2</v>
      </c>
      <c r="J57" s="138">
        <f>'Cold Chain Index'!$N$11</f>
        <v>9.1895223420647126E-2</v>
      </c>
      <c r="K57" s="138">
        <f>'Cold Chain Index'!$N$12</f>
        <v>8.1311992786293932E-2</v>
      </c>
    </row>
    <row r="58" spans="2:11">
      <c r="B58" s="130" t="s">
        <v>145</v>
      </c>
      <c r="C58" s="130"/>
      <c r="D58" s="130"/>
      <c r="E58" s="137">
        <f>(Table8[[#This Row],[Labor]]*'Cold Chain Index'!G$7)+(Table8[[#This Row],[Electric]]*'Cold Chain Index'!G$8)+(Table8[[#This Row],[Rent]]*'Cold Chain Index'!G$9)+(Table8[[#This Row],[Supplies]]*'Cold Chain Index'!G$10)+(Table8[[#This Row],[Maintenance]]*'Cold Chain Index'!G$11)+(Table8[[#This Row],[Other]]*'Cold Chain Index'!G$12)</f>
        <v>0.15237742374023458</v>
      </c>
      <c r="F58" s="137">
        <f>'Cold Chain Index'!$N$7+VLOOKUP(B58,'Cold Chain Index'!$P$7:$Q$12,2,0)</f>
        <v>3.7655633465878358E-2</v>
      </c>
      <c r="G58" s="137">
        <f>IF(Table8[[#This Row],[State]]="",'Cold Chain Index'!$N$8,'Cold Chain Index'!$N$8+VLOOKUP(C58,'Cold Chain Index'!$S$7:$T$57,2,0))</f>
        <v>9.5979247730220402E-2</v>
      </c>
      <c r="H58" s="138">
        <f>IF(Table8[[#This Row],[Metro]]="",'Cold Chain Index'!$N$9,'Cold Chain Index'!$N$9+VLOOKUP(D58,'Metro Rent'!$B$12:$AU$91,40,0))</f>
        <v>0.26740506329113911</v>
      </c>
      <c r="I58" s="138">
        <f>'Cold Chain Index'!$N$10</f>
        <v>8.1311992786293932E-2</v>
      </c>
      <c r="J58" s="138">
        <f>'Cold Chain Index'!$N$11</f>
        <v>9.1895223420647126E-2</v>
      </c>
      <c r="K58" s="138">
        <f>'Cold Chain Index'!$N$12</f>
        <v>8.1311992786293932E-2</v>
      </c>
    </row>
    <row r="59" spans="2:11">
      <c r="B59" s="130" t="s">
        <v>146</v>
      </c>
      <c r="C59" s="130" t="s">
        <v>63</v>
      </c>
      <c r="D59" s="130" t="s">
        <v>285</v>
      </c>
      <c r="E59" s="137">
        <f>(Table8[[#This Row],[Labor]]*'Cold Chain Index'!G$7)+(Table8[[#This Row],[Electric]]*'Cold Chain Index'!G$8)+(Table8[[#This Row],[Rent]]*'Cold Chain Index'!G$9)+(Table8[[#This Row],[Supplies]]*'Cold Chain Index'!G$10)+(Table8[[#This Row],[Maintenance]]*'Cold Chain Index'!G$11)+(Table8[[#This Row],[Other]]*'Cold Chain Index'!G$12)</f>
        <v>7.5125300335426526E-2</v>
      </c>
      <c r="F59" s="137">
        <f>'Cold Chain Index'!$N$7+VLOOKUP(B59,'Cold Chain Index'!$P$7:$Q$12,2,0)</f>
        <v>3.6600997435660476E-2</v>
      </c>
      <c r="G59" s="137">
        <f>IF(Table8[[#This Row],[State]]="",'Cold Chain Index'!$N$8,'Cold Chain Index'!$N$8+VLOOKUP(C59,'Cold Chain Index'!$S$7:$T$57,2,0))</f>
        <v>0.10288675055514442</v>
      </c>
      <c r="H59" s="138">
        <f>IF(Table8[[#This Row],[Metro]]="",'Cold Chain Index'!$N$9,'Cold Chain Index'!$N$9+VLOOKUP(D59,'Metro Rent'!$B$12:$AU$91,40,0))</f>
        <v>9.5149013493856516E-2</v>
      </c>
      <c r="I59" s="138">
        <f>'Cold Chain Index'!$N$10</f>
        <v>8.1311992786293932E-2</v>
      </c>
      <c r="J59" s="138">
        <f>'Cold Chain Index'!$N$11</f>
        <v>9.1895223420647126E-2</v>
      </c>
      <c r="K59" s="138">
        <f>'Cold Chain Index'!$N$12</f>
        <v>8.1311992786293932E-2</v>
      </c>
    </row>
    <row r="60" spans="2:11">
      <c r="B60" s="130" t="s">
        <v>146</v>
      </c>
      <c r="C60" s="130" t="s">
        <v>63</v>
      </c>
      <c r="D60" s="130" t="s">
        <v>299</v>
      </c>
      <c r="E60" s="137">
        <f>(Table8[[#This Row],[Labor]]*'Cold Chain Index'!G$7)+(Table8[[#This Row],[Electric]]*'Cold Chain Index'!G$8)+(Table8[[#This Row],[Rent]]*'Cold Chain Index'!G$9)+(Table8[[#This Row],[Supplies]]*'Cold Chain Index'!G$10)+(Table8[[#This Row],[Maintenance]]*'Cold Chain Index'!G$11)+(Table8[[#This Row],[Other]]*'Cold Chain Index'!G$12)</f>
        <v>0.16545307691560818</v>
      </c>
      <c r="F60" s="137">
        <f>'Cold Chain Index'!$N$7+VLOOKUP(B60,'Cold Chain Index'!$P$7:$Q$12,2,0)</f>
        <v>3.6600997435660476E-2</v>
      </c>
      <c r="G60" s="137">
        <f>IF(Table8[[#This Row],[State]]="",'Cold Chain Index'!$N$8,'Cold Chain Index'!$N$8+VLOOKUP(C60,'Cold Chain Index'!$S$7:$T$57,2,0))</f>
        <v>0.10288675055514442</v>
      </c>
      <c r="H60" s="138">
        <f>IF(Table8[[#This Row],[Metro]]="",'Cold Chain Index'!$N$9,'Cold Chain Index'!$N$9+VLOOKUP(D60,'Metro Rent'!$B$12:$AU$91,40,0))</f>
        <v>0.29587740589426026</v>
      </c>
      <c r="I60" s="138">
        <f>'Cold Chain Index'!$N$10</f>
        <v>8.1311992786293932E-2</v>
      </c>
      <c r="J60" s="138">
        <f>'Cold Chain Index'!$N$11</f>
        <v>9.1895223420647126E-2</v>
      </c>
      <c r="K60" s="138">
        <f>'Cold Chain Index'!$N$12</f>
        <v>8.1311992786293932E-2</v>
      </c>
    </row>
    <row r="61" spans="2:11">
      <c r="B61" s="130" t="s">
        <v>146</v>
      </c>
      <c r="C61" s="130" t="s">
        <v>63</v>
      </c>
      <c r="D61" s="130"/>
      <c r="E61" s="137">
        <f>(Table8[[#This Row],[Labor]]*'Cold Chain Index'!G$7)+(Table8[[#This Row],[Electric]]*'Cold Chain Index'!G$8)+(Table8[[#This Row],[Rent]]*'Cold Chain Index'!G$9)+(Table8[[#This Row],[Supplies]]*'Cold Chain Index'!G$10)+(Table8[[#This Row],[Maintenance]]*'Cold Chain Index'!G$11)+(Table8[[#This Row],[Other]]*'Cold Chain Index'!G$12)</f>
        <v>0.15264052274420367</v>
      </c>
      <c r="F61" s="137">
        <f>'Cold Chain Index'!$N$7+VLOOKUP(B61,'Cold Chain Index'!$P$7:$Q$12,2,0)</f>
        <v>3.6600997435660476E-2</v>
      </c>
      <c r="G61" s="137">
        <f>IF(Table8[[#This Row],[State]]="",'Cold Chain Index'!$N$8,'Cold Chain Index'!$N$8+VLOOKUP(C61,'Cold Chain Index'!$S$7:$T$57,2,0))</f>
        <v>0.10288675055514442</v>
      </c>
      <c r="H61" s="138">
        <f>IF(Table8[[#This Row],[Metro]]="",'Cold Chain Index'!$N$9,'Cold Chain Index'!$N$9+VLOOKUP(D61,'Metro Rent'!$B$12:$AU$91,40,0))</f>
        <v>0.26740506329113911</v>
      </c>
      <c r="I61" s="138">
        <f>'Cold Chain Index'!$N$10</f>
        <v>8.1311992786293932E-2</v>
      </c>
      <c r="J61" s="138">
        <f>'Cold Chain Index'!$N$11</f>
        <v>9.1895223420647126E-2</v>
      </c>
      <c r="K61" s="138">
        <f>'Cold Chain Index'!$N$12</f>
        <v>8.1311992786293932E-2</v>
      </c>
    </row>
    <row r="62" spans="2:11">
      <c r="B62" s="130" t="s">
        <v>146</v>
      </c>
      <c r="C62" s="130" t="s">
        <v>75</v>
      </c>
      <c r="D62" s="130"/>
      <c r="E62" s="137">
        <f>(Table8[[#This Row],[Labor]]*'Cold Chain Index'!G$7)+(Table8[[#This Row],[Electric]]*'Cold Chain Index'!G$8)+(Table8[[#This Row],[Rent]]*'Cold Chain Index'!G$9)+(Table8[[#This Row],[Supplies]]*'Cold Chain Index'!G$10)+(Table8[[#This Row],[Maintenance]]*'Cold Chain Index'!G$11)+(Table8[[#This Row],[Other]]*'Cold Chain Index'!G$12)</f>
        <v>0.1544209507192652</v>
      </c>
      <c r="F62" s="137">
        <f>'Cold Chain Index'!$N$7+VLOOKUP(B62,'Cold Chain Index'!$P$7:$Q$12,2,0)</f>
        <v>3.6600997435660476E-2</v>
      </c>
      <c r="G62" s="137">
        <f>IF(Table8[[#This Row],[State]]="",'Cold Chain Index'!$N$8,'Cold Chain Index'!$N$8+VLOOKUP(C62,'Cold Chain Index'!$S$7:$T$57,2,0))</f>
        <v>0.12266928361138374</v>
      </c>
      <c r="H62" s="138">
        <f>IF(Table8[[#This Row],[Metro]]="",'Cold Chain Index'!$N$9,'Cold Chain Index'!$N$9+VLOOKUP(D62,'Metro Rent'!$B$12:$AU$91,40,0))</f>
        <v>0.26740506329113911</v>
      </c>
      <c r="I62" s="138">
        <f>'Cold Chain Index'!$N$10</f>
        <v>8.1311992786293932E-2</v>
      </c>
      <c r="J62" s="138">
        <f>'Cold Chain Index'!$N$11</f>
        <v>9.1895223420647126E-2</v>
      </c>
      <c r="K62" s="138">
        <f>'Cold Chain Index'!$N$12</f>
        <v>8.1311992786293932E-2</v>
      </c>
    </row>
    <row r="63" spans="2:11">
      <c r="B63" s="130" t="s">
        <v>146</v>
      </c>
      <c r="C63" s="130" t="s">
        <v>77</v>
      </c>
      <c r="D63" s="130" t="s">
        <v>268</v>
      </c>
      <c r="E63" s="137">
        <f>(Table8[[#This Row],[Labor]]*'Cold Chain Index'!G$7)+(Table8[[#This Row],[Electric]]*'Cold Chain Index'!G$8)+(Table8[[#This Row],[Rent]]*'Cold Chain Index'!G$9)+(Table8[[#This Row],[Supplies]]*'Cold Chain Index'!G$10)+(Table8[[#This Row],[Maintenance]]*'Cold Chain Index'!G$11)+(Table8[[#This Row],[Other]]*'Cold Chain Index'!G$12)</f>
        <v>0.12774591588624051</v>
      </c>
      <c r="F63" s="137">
        <f>'Cold Chain Index'!$N$7+VLOOKUP(B63,'Cold Chain Index'!$P$7:$Q$12,2,0)</f>
        <v>3.6600997435660476E-2</v>
      </c>
      <c r="G63" s="137">
        <f>IF(Table8[[#This Row],[State]]="",'Cold Chain Index'!$N$8,'Cold Chain Index'!$N$8+VLOOKUP(C63,'Cold Chain Index'!$S$7:$T$57,2,0))</f>
        <v>0.13456632653061223</v>
      </c>
      <c r="H63" s="138">
        <f>IF(Table8[[#This Row],[Metro]]="",'Cold Chain Index'!$N$9,'Cold Chain Index'!$N$9+VLOOKUP(D63,'Metro Rent'!$B$12:$AU$91,40,0))</f>
        <v>0.20574779952279404</v>
      </c>
      <c r="I63" s="138">
        <f>'Cold Chain Index'!$N$10</f>
        <v>8.1311992786293932E-2</v>
      </c>
      <c r="J63" s="138">
        <f>'Cold Chain Index'!$N$11</f>
        <v>9.1895223420647126E-2</v>
      </c>
      <c r="K63" s="138">
        <f>'Cold Chain Index'!$N$12</f>
        <v>8.1311992786293932E-2</v>
      </c>
    </row>
    <row r="64" spans="2:11">
      <c r="B64" s="130" t="s">
        <v>146</v>
      </c>
      <c r="C64" s="130" t="s">
        <v>77</v>
      </c>
      <c r="D64" s="130"/>
      <c r="E64" s="137">
        <f>(Table8[[#This Row],[Labor]]*'Cold Chain Index'!G$7)+(Table8[[#This Row],[Electric]]*'Cold Chain Index'!G$8)+(Table8[[#This Row],[Rent]]*'Cold Chain Index'!G$9)+(Table8[[#This Row],[Supplies]]*'Cold Chain Index'!G$10)+(Table8[[#This Row],[Maintenance]]*'Cold Chain Index'!G$11)+(Table8[[#This Row],[Other]]*'Cold Chain Index'!G$12)</f>
        <v>0.15549168458199578</v>
      </c>
      <c r="F64" s="137">
        <f>'Cold Chain Index'!$N$7+VLOOKUP(B64,'Cold Chain Index'!$P$7:$Q$12,2,0)</f>
        <v>3.6600997435660476E-2</v>
      </c>
      <c r="G64" s="137">
        <f>IF(Table8[[#This Row],[State]]="",'Cold Chain Index'!$N$8,'Cold Chain Index'!$N$8+VLOOKUP(C64,'Cold Chain Index'!$S$7:$T$57,2,0))</f>
        <v>0.13456632653061223</v>
      </c>
      <c r="H64" s="138">
        <f>IF(Table8[[#This Row],[Metro]]="",'Cold Chain Index'!$N$9,'Cold Chain Index'!$N$9+VLOOKUP(D64,'Metro Rent'!$B$12:$AU$91,40,0))</f>
        <v>0.26740506329113911</v>
      </c>
      <c r="I64" s="138">
        <f>'Cold Chain Index'!$N$10</f>
        <v>8.1311992786293932E-2</v>
      </c>
      <c r="J64" s="138">
        <f>'Cold Chain Index'!$N$11</f>
        <v>9.1895223420647126E-2</v>
      </c>
      <c r="K64" s="138">
        <f>'Cold Chain Index'!$N$12</f>
        <v>8.1311992786293932E-2</v>
      </c>
    </row>
    <row r="65" spans="2:11">
      <c r="B65" s="130" t="s">
        <v>146</v>
      </c>
      <c r="C65" s="130" t="s">
        <v>342</v>
      </c>
      <c r="D65" s="130" t="s">
        <v>262</v>
      </c>
      <c r="E65" s="137">
        <f>(Table8[[#This Row],[Labor]]*'Cold Chain Index'!G$7)+(Table8[[#This Row],[Electric]]*'Cold Chain Index'!G$8)+(Table8[[#This Row],[Rent]]*'Cold Chain Index'!G$9)+(Table8[[#This Row],[Supplies]]*'Cold Chain Index'!G$10)+(Table8[[#This Row],[Maintenance]]*'Cold Chain Index'!G$11)+(Table8[[#This Row],[Other]]*'Cold Chain Index'!G$12)</f>
        <v>0.19995778888281282</v>
      </c>
      <c r="F65" s="137">
        <f>'Cold Chain Index'!$N$7+VLOOKUP(B65,'Cold Chain Index'!$P$7:$Q$12,2,0)</f>
        <v>3.6600997435660476E-2</v>
      </c>
      <c r="G65" s="137">
        <f>IF(Table8[[#This Row],[State]]="",'Cold Chain Index'!$N$8,'Cold Chain Index'!$N$8+VLOOKUP(C65,'Cold Chain Index'!$S$7:$T$57,2,0))</f>
        <v>8.1955427749820342E-2</v>
      </c>
      <c r="H65" s="138">
        <f>IF(Table8[[#This Row],[Metro]]="",'Cold Chain Index'!$N$9,'Cold Chain Index'!$N$9+VLOOKUP(D65,'Metro Rent'!$B$12:$AU$91,40,0))</f>
        <v>0.37674080816022426</v>
      </c>
      <c r="I65" s="138">
        <f>'Cold Chain Index'!$N$10</f>
        <v>8.1311992786293932E-2</v>
      </c>
      <c r="J65" s="138">
        <f>'Cold Chain Index'!$N$11</f>
        <v>9.1895223420647126E-2</v>
      </c>
      <c r="K65" s="138">
        <f>'Cold Chain Index'!$N$12</f>
        <v>8.1311992786293932E-2</v>
      </c>
    </row>
    <row r="66" spans="2:11">
      <c r="B66" s="130" t="s">
        <v>146</v>
      </c>
      <c r="C66" s="130" t="s">
        <v>342</v>
      </c>
      <c r="D66" s="130"/>
      <c r="E66" s="137">
        <f>(Table8[[#This Row],[Labor]]*'Cold Chain Index'!G$7)+(Table8[[#This Row],[Electric]]*'Cold Chain Index'!G$8)+(Table8[[#This Row],[Rent]]*'Cold Chain Index'!G$9)+(Table8[[#This Row],[Supplies]]*'Cold Chain Index'!G$10)+(Table8[[#This Row],[Maintenance]]*'Cold Chain Index'!G$11)+(Table8[[#This Row],[Other]]*'Cold Chain Index'!G$12)</f>
        <v>0.1507567036917245</v>
      </c>
      <c r="F66" s="137">
        <f>'Cold Chain Index'!$N$7+VLOOKUP(B66,'Cold Chain Index'!$P$7:$Q$12,2,0)</f>
        <v>3.6600997435660476E-2</v>
      </c>
      <c r="G66" s="137">
        <f>IF(Table8[[#This Row],[State]]="",'Cold Chain Index'!$N$8,'Cold Chain Index'!$N$8+VLOOKUP(C66,'Cold Chain Index'!$S$7:$T$57,2,0))</f>
        <v>8.1955427749820342E-2</v>
      </c>
      <c r="H66" s="138">
        <f>IF(Table8[[#This Row],[Metro]]="",'Cold Chain Index'!$N$9,'Cold Chain Index'!$N$9+VLOOKUP(D66,'Metro Rent'!$B$12:$AU$91,40,0))</f>
        <v>0.26740506329113911</v>
      </c>
      <c r="I66" s="138">
        <f>'Cold Chain Index'!$N$10</f>
        <v>8.1311992786293932E-2</v>
      </c>
      <c r="J66" s="138">
        <f>'Cold Chain Index'!$N$11</f>
        <v>9.1895223420647126E-2</v>
      </c>
      <c r="K66" s="138">
        <f>'Cold Chain Index'!$N$12</f>
        <v>8.1311992786293932E-2</v>
      </c>
    </row>
    <row r="67" spans="2:11">
      <c r="B67" s="130" t="s">
        <v>146</v>
      </c>
      <c r="C67" s="130" t="s">
        <v>343</v>
      </c>
      <c r="D67" s="130" t="s">
        <v>309</v>
      </c>
      <c r="E67" s="137">
        <f>(Table8[[#This Row],[Labor]]*'Cold Chain Index'!G$7)+(Table8[[#This Row],[Electric]]*'Cold Chain Index'!G$8)+(Table8[[#This Row],[Rent]]*'Cold Chain Index'!G$9)+(Table8[[#This Row],[Supplies]]*'Cold Chain Index'!G$10)+(Table8[[#This Row],[Maintenance]]*'Cold Chain Index'!G$11)+(Table8[[#This Row],[Other]]*'Cold Chain Index'!G$12)</f>
        <v>0.20956461333412096</v>
      </c>
      <c r="F67" s="137">
        <f>'Cold Chain Index'!$N$7+VLOOKUP(B67,'Cold Chain Index'!$P$7:$Q$12,2,0)</f>
        <v>3.6600997435660476E-2</v>
      </c>
      <c r="G67" s="137">
        <f>IF(Table8[[#This Row],[State]]="",'Cold Chain Index'!$N$8,'Cold Chain Index'!$N$8+VLOOKUP(C67,'Cold Chain Index'!$S$7:$T$57,2,0))</f>
        <v>0.119847812301839</v>
      </c>
      <c r="H67" s="138">
        <f>IF(Table8[[#This Row],[Metro]]="",'Cold Chain Index'!$N$9,'Cold Chain Index'!$N$9+VLOOKUP(D67,'Metro Rent'!$B$12:$AU$91,40,0))</f>
        <v>0.3905108300305053</v>
      </c>
      <c r="I67" s="138">
        <f>'Cold Chain Index'!$N$10</f>
        <v>8.1311992786293932E-2</v>
      </c>
      <c r="J67" s="138">
        <f>'Cold Chain Index'!$N$11</f>
        <v>9.1895223420647126E-2</v>
      </c>
      <c r="K67" s="138">
        <f>'Cold Chain Index'!$N$12</f>
        <v>8.1311992786293932E-2</v>
      </c>
    </row>
    <row r="68" spans="2:11">
      <c r="B68" s="130" t="s">
        <v>146</v>
      </c>
      <c r="C68" s="130" t="s">
        <v>343</v>
      </c>
      <c r="D68" s="130"/>
      <c r="E68" s="137">
        <f>(Table8[[#This Row],[Labor]]*'Cold Chain Index'!G$7)+(Table8[[#This Row],[Electric]]*'Cold Chain Index'!G$8)+(Table8[[#This Row],[Rent]]*'Cold Chain Index'!G$9)+(Table8[[#This Row],[Supplies]]*'Cold Chain Index'!G$10)+(Table8[[#This Row],[Maintenance]]*'Cold Chain Index'!G$11)+(Table8[[#This Row],[Other]]*'Cold Chain Index'!G$12)</f>
        <v>0.15416701830140617</v>
      </c>
      <c r="F68" s="137">
        <f>'Cold Chain Index'!$N$7+VLOOKUP(B68,'Cold Chain Index'!$P$7:$Q$12,2,0)</f>
        <v>3.6600997435660476E-2</v>
      </c>
      <c r="G68" s="137">
        <f>IF(Table8[[#This Row],[State]]="",'Cold Chain Index'!$N$8,'Cold Chain Index'!$N$8+VLOOKUP(C68,'Cold Chain Index'!$S$7:$T$57,2,0))</f>
        <v>0.119847812301839</v>
      </c>
      <c r="H68" s="138">
        <f>IF(Table8[[#This Row],[Metro]]="",'Cold Chain Index'!$N$9,'Cold Chain Index'!$N$9+VLOOKUP(D68,'Metro Rent'!$B$12:$AU$91,40,0))</f>
        <v>0.26740506329113911</v>
      </c>
      <c r="I68" s="138">
        <f>'Cold Chain Index'!$N$10</f>
        <v>8.1311992786293932E-2</v>
      </c>
      <c r="J68" s="138">
        <f>'Cold Chain Index'!$N$11</f>
        <v>9.1895223420647126E-2</v>
      </c>
      <c r="K68" s="138">
        <f>'Cold Chain Index'!$N$12</f>
        <v>8.1311992786293932E-2</v>
      </c>
    </row>
    <row r="69" spans="2:11">
      <c r="B69" s="130" t="s">
        <v>146</v>
      </c>
      <c r="C69" s="130" t="s">
        <v>92</v>
      </c>
      <c r="D69" s="130"/>
      <c r="E69" s="137">
        <f>(Table8[[#This Row],[Labor]]*'Cold Chain Index'!G$7)+(Table8[[#This Row],[Electric]]*'Cold Chain Index'!G$8)+(Table8[[#This Row],[Rent]]*'Cold Chain Index'!G$9)+(Table8[[#This Row],[Supplies]]*'Cold Chain Index'!G$10)+(Table8[[#This Row],[Maintenance]]*'Cold Chain Index'!G$11)+(Table8[[#This Row],[Other]]*'Cold Chain Index'!G$12)</f>
        <v>0.14669407135862422</v>
      </c>
      <c r="F69" s="137">
        <f>'Cold Chain Index'!$N$7+VLOOKUP(B69,'Cold Chain Index'!$P$7:$Q$12,2,0)</f>
        <v>3.6600997435660476E-2</v>
      </c>
      <c r="G69" s="137">
        <f>IF(Table8[[#This Row],[State]]="",'Cold Chain Index'!$N$8,'Cold Chain Index'!$N$8+VLOOKUP(C69,'Cold Chain Index'!$S$7:$T$57,2,0))</f>
        <v>3.6815068493150686E-2</v>
      </c>
      <c r="H69" s="138">
        <f>IF(Table8[[#This Row],[Metro]]="",'Cold Chain Index'!$N$9,'Cold Chain Index'!$N$9+VLOOKUP(D69,'Metro Rent'!$B$12:$AU$91,40,0))</f>
        <v>0.26740506329113911</v>
      </c>
      <c r="I69" s="138">
        <f>'Cold Chain Index'!$N$10</f>
        <v>8.1311992786293932E-2</v>
      </c>
      <c r="J69" s="138">
        <f>'Cold Chain Index'!$N$11</f>
        <v>9.1895223420647126E-2</v>
      </c>
      <c r="K69" s="138">
        <f>'Cold Chain Index'!$N$12</f>
        <v>8.1311992786293932E-2</v>
      </c>
    </row>
    <row r="70" spans="2:11">
      <c r="B70" s="130" t="s">
        <v>146</v>
      </c>
      <c r="C70" s="130"/>
      <c r="D70" s="130"/>
      <c r="E70" s="137">
        <f>(Table8[[#This Row],[Labor]]*'Cold Chain Index'!G$7)+(Table8[[#This Row],[Electric]]*'Cold Chain Index'!G$8)+(Table8[[#This Row],[Rent]]*'Cold Chain Index'!G$9)+(Table8[[#This Row],[Supplies]]*'Cold Chain Index'!G$10)+(Table8[[#This Row],[Maintenance]]*'Cold Chain Index'!G$11)+(Table8[[#This Row],[Other]]*'Cold Chain Index'!G$12)</f>
        <v>0.1520188474899605</v>
      </c>
      <c r="F70" s="137">
        <f>'Cold Chain Index'!$N$7+VLOOKUP(B70,'Cold Chain Index'!$P$7:$Q$12,2,0)</f>
        <v>3.6600997435660476E-2</v>
      </c>
      <c r="G70" s="137">
        <f>IF(Table8[[#This Row],[State]]="",'Cold Chain Index'!$N$8,'Cold Chain Index'!$N$8+VLOOKUP(C70,'Cold Chain Index'!$S$7:$T$57,2,0))</f>
        <v>9.5979247730220402E-2</v>
      </c>
      <c r="H70" s="138">
        <f>IF(Table8[[#This Row],[Metro]]="",'Cold Chain Index'!$N$9,'Cold Chain Index'!$N$9+VLOOKUP(D70,'Metro Rent'!$B$12:$AU$91,40,0))</f>
        <v>0.26740506329113911</v>
      </c>
      <c r="I70" s="138">
        <f>'Cold Chain Index'!$N$10</f>
        <v>8.1311992786293932E-2</v>
      </c>
      <c r="J70" s="138">
        <f>'Cold Chain Index'!$N$11</f>
        <v>9.1895223420647126E-2</v>
      </c>
      <c r="K70" s="138">
        <f>'Cold Chain Index'!$N$12</f>
        <v>8.1311992786293932E-2</v>
      </c>
    </row>
    <row r="71" spans="2:11">
      <c r="B71" s="130" t="s">
        <v>159</v>
      </c>
      <c r="C71" s="130" t="s">
        <v>58</v>
      </c>
      <c r="D71" s="130"/>
      <c r="E71" s="137">
        <f>(Table8[[#This Row],[Labor]]*'Cold Chain Index'!G$7)+(Table8[[#This Row],[Electric]]*'Cold Chain Index'!G$8)+(Table8[[#This Row],[Rent]]*'Cold Chain Index'!G$9)+(Table8[[#This Row],[Supplies]]*'Cold Chain Index'!G$10)+(Table8[[#This Row],[Maintenance]]*'Cold Chain Index'!G$11)+(Table8[[#This Row],[Other]]*'Cold Chain Index'!G$12)</f>
        <v>0.14426898615330086</v>
      </c>
      <c r="F71" s="137">
        <f>'Cold Chain Index'!$N$7+VLOOKUP(B71,'Cold Chain Index'!$P$7:$Q$12,2,0)</f>
        <v>3.3612877827498687E-2</v>
      </c>
      <c r="G71" s="137">
        <f>IF(Table8[[#This Row],[State]]="",'Cold Chain Index'!$N$8,'Cold Chain Index'!$N$8+VLOOKUP(C71,'Cold Chain Index'!$S$7:$T$57,2,0))</f>
        <v>2.1158129175946519E-2</v>
      </c>
      <c r="H71" s="138">
        <f>IF(Table8[[#This Row],[Metro]]="",'Cold Chain Index'!$N$9,'Cold Chain Index'!$N$9+VLOOKUP(D71,'Metro Rent'!$B$12:$AU$91,40,0))</f>
        <v>0.26740506329113911</v>
      </c>
      <c r="I71" s="138">
        <f>'Cold Chain Index'!$N$10</f>
        <v>8.1311992786293932E-2</v>
      </c>
      <c r="J71" s="138">
        <f>'Cold Chain Index'!$N$11</f>
        <v>9.1895223420647126E-2</v>
      </c>
      <c r="K71" s="138">
        <f>'Cold Chain Index'!$N$12</f>
        <v>8.1311992786293932E-2</v>
      </c>
    </row>
    <row r="72" spans="2:11">
      <c r="B72" s="130" t="s">
        <v>159</v>
      </c>
      <c r="C72" s="130" t="s">
        <v>61</v>
      </c>
      <c r="D72" s="130" t="s">
        <v>330</v>
      </c>
      <c r="E72" s="137">
        <f>(Table8[[#This Row],[Labor]]*'Cold Chain Index'!G$7)+(Table8[[#This Row],[Electric]]*'Cold Chain Index'!G$8)+(Table8[[#This Row],[Rent]]*'Cold Chain Index'!G$9)+(Table8[[#This Row],[Supplies]]*'Cold Chain Index'!G$10)+(Table8[[#This Row],[Maintenance]]*'Cold Chain Index'!G$11)+(Table8[[#This Row],[Other]]*'Cold Chain Index'!G$12)</f>
        <v>0.26009683740207562</v>
      </c>
      <c r="F72" s="137">
        <f>'Cold Chain Index'!$N$7+VLOOKUP(B72,'Cold Chain Index'!$P$7:$Q$12,2,0)</f>
        <v>3.3612877827498687E-2</v>
      </c>
      <c r="G72" s="137">
        <f>IF(Table8[[#This Row],[State]]="",'Cold Chain Index'!$N$8,'Cold Chain Index'!$N$8+VLOOKUP(C72,'Cold Chain Index'!$S$7:$T$57,2,0))</f>
        <v>5.2386495925494936E-3</v>
      </c>
      <c r="H72" s="138">
        <f>IF(Table8[[#This Row],[Metro]]="",'Cold Chain Index'!$N$9,'Cold Chain Index'!$N$9+VLOOKUP(D72,'Metro Rent'!$B$12:$AU$91,40,0))</f>
        <v>0.52798418420509563</v>
      </c>
      <c r="I72" s="138">
        <f>'Cold Chain Index'!$N$10</f>
        <v>8.1311992786293932E-2</v>
      </c>
      <c r="J72" s="138">
        <f>'Cold Chain Index'!$N$11</f>
        <v>9.1895223420647126E-2</v>
      </c>
      <c r="K72" s="138">
        <f>'Cold Chain Index'!$N$12</f>
        <v>8.1311992786293932E-2</v>
      </c>
    </row>
    <row r="73" spans="2:11">
      <c r="B73" s="130" t="s">
        <v>159</v>
      </c>
      <c r="C73" s="130" t="s">
        <v>61</v>
      </c>
      <c r="D73" s="130" t="s">
        <v>331</v>
      </c>
      <c r="E73" s="137">
        <f>(Table8[[#This Row],[Labor]]*'Cold Chain Index'!G$7)+(Table8[[#This Row],[Electric]]*'Cold Chain Index'!G$8)+(Table8[[#This Row],[Rent]]*'Cold Chain Index'!G$9)+(Table8[[#This Row],[Supplies]]*'Cold Chain Index'!G$10)+(Table8[[#This Row],[Maintenance]]*'Cold Chain Index'!G$11)+(Table8[[#This Row],[Other]]*'Cold Chain Index'!G$12)</f>
        <v>0.1454167154371383</v>
      </c>
      <c r="F73" s="137">
        <f>'Cold Chain Index'!$N$7+VLOOKUP(B73,'Cold Chain Index'!$P$7:$Q$12,2,0)</f>
        <v>3.3612877827498687E-2</v>
      </c>
      <c r="G73" s="137">
        <f>IF(Table8[[#This Row],[State]]="",'Cold Chain Index'!$N$8,'Cold Chain Index'!$N$8+VLOOKUP(C73,'Cold Chain Index'!$S$7:$T$57,2,0))</f>
        <v>5.2386495925494936E-3</v>
      </c>
      <c r="H73" s="138">
        <f>IF(Table8[[#This Row],[Metro]]="",'Cold Chain Index'!$N$9,'Cold Chain Index'!$N$9+VLOOKUP(D73,'Metro Rent'!$B$12:$AU$91,40,0))</f>
        <v>0.27313946872745731</v>
      </c>
      <c r="I73" s="138">
        <f>'Cold Chain Index'!$N$10</f>
        <v>8.1311992786293932E-2</v>
      </c>
      <c r="J73" s="138">
        <f>'Cold Chain Index'!$N$11</f>
        <v>9.1895223420647126E-2</v>
      </c>
      <c r="K73" s="138">
        <f>'Cold Chain Index'!$N$12</f>
        <v>8.1311992786293932E-2</v>
      </c>
    </row>
    <row r="74" spans="2:11">
      <c r="B74" s="130" t="s">
        <v>159</v>
      </c>
      <c r="C74" s="130" t="s">
        <v>61</v>
      </c>
      <c r="D74" s="130" t="s">
        <v>292</v>
      </c>
      <c r="E74" s="137">
        <f>(Table8[[#This Row],[Labor]]*'Cold Chain Index'!G$7)+(Table8[[#This Row],[Electric]]*'Cold Chain Index'!G$8)+(Table8[[#This Row],[Rent]]*'Cold Chain Index'!G$9)+(Table8[[#This Row],[Supplies]]*'Cold Chain Index'!G$10)+(Table8[[#This Row],[Maintenance]]*'Cold Chain Index'!G$11)+(Table8[[#This Row],[Other]]*'Cold Chain Index'!G$12)</f>
        <v>0.14519614684617008</v>
      </c>
      <c r="F74" s="137">
        <f>'Cold Chain Index'!$N$7+VLOOKUP(B74,'Cold Chain Index'!$P$7:$Q$12,2,0)</f>
        <v>3.3612877827498687E-2</v>
      </c>
      <c r="G74" s="137">
        <f>IF(Table8[[#This Row],[State]]="",'Cold Chain Index'!$N$8,'Cold Chain Index'!$N$8+VLOOKUP(C74,'Cold Chain Index'!$S$7:$T$57,2,0))</f>
        <v>5.2386495925494936E-3</v>
      </c>
      <c r="H74" s="138">
        <f>IF(Table8[[#This Row],[Metro]]="",'Cold Chain Index'!$N$9,'Cold Chain Index'!$N$9+VLOOKUP(D74,'Metro Rent'!$B$12:$AU$91,40,0))</f>
        <v>0.27264931630308348</v>
      </c>
      <c r="I74" s="138">
        <f>'Cold Chain Index'!$N$10</f>
        <v>8.1311992786293932E-2</v>
      </c>
      <c r="J74" s="138">
        <f>'Cold Chain Index'!$N$11</f>
        <v>9.1895223420647126E-2</v>
      </c>
      <c r="K74" s="138">
        <f>'Cold Chain Index'!$N$12</f>
        <v>8.1311992786293932E-2</v>
      </c>
    </row>
    <row r="75" spans="2:11">
      <c r="B75" s="130" t="s">
        <v>159</v>
      </c>
      <c r="C75" s="130" t="s">
        <v>61</v>
      </c>
      <c r="D75" s="130" t="s">
        <v>300</v>
      </c>
      <c r="E75" s="137">
        <f>(Table8[[#This Row],[Labor]]*'Cold Chain Index'!G$7)+(Table8[[#This Row],[Electric]]*'Cold Chain Index'!G$8)+(Table8[[#This Row],[Rent]]*'Cold Chain Index'!G$9)+(Table8[[#This Row],[Supplies]]*'Cold Chain Index'!G$10)+(Table8[[#This Row],[Maintenance]]*'Cold Chain Index'!G$11)+(Table8[[#This Row],[Other]]*'Cold Chain Index'!G$12)</f>
        <v>0.13439428652574598</v>
      </c>
      <c r="F75" s="137">
        <f>'Cold Chain Index'!$N$7+VLOOKUP(B75,'Cold Chain Index'!$P$7:$Q$12,2,0)</f>
        <v>3.3612877827498687E-2</v>
      </c>
      <c r="G75" s="137">
        <f>IF(Table8[[#This Row],[State]]="",'Cold Chain Index'!$N$8,'Cold Chain Index'!$N$8+VLOOKUP(C75,'Cold Chain Index'!$S$7:$T$57,2,0))</f>
        <v>5.2386495925494936E-3</v>
      </c>
      <c r="H75" s="138">
        <f>IF(Table8[[#This Row],[Metro]]="",'Cold Chain Index'!$N$9,'Cold Chain Index'!$N$9+VLOOKUP(D75,'Metro Rent'!$B$12:$AU$91,40,0))</f>
        <v>0.24864518225769658</v>
      </c>
      <c r="I75" s="138">
        <f>'Cold Chain Index'!$N$10</f>
        <v>8.1311992786293932E-2</v>
      </c>
      <c r="J75" s="138">
        <f>'Cold Chain Index'!$N$11</f>
        <v>9.1895223420647126E-2</v>
      </c>
      <c r="K75" s="138">
        <f>'Cold Chain Index'!$N$12</f>
        <v>8.1311992786293932E-2</v>
      </c>
    </row>
    <row r="76" spans="2:11">
      <c r="B76" s="130" t="s">
        <v>159</v>
      </c>
      <c r="C76" s="130" t="s">
        <v>61</v>
      </c>
      <c r="D76" s="130" t="s">
        <v>302</v>
      </c>
      <c r="E76" s="137">
        <f>(Table8[[#This Row],[Labor]]*'Cold Chain Index'!G$7)+(Table8[[#This Row],[Electric]]*'Cold Chain Index'!G$8)+(Table8[[#This Row],[Rent]]*'Cold Chain Index'!G$9)+(Table8[[#This Row],[Supplies]]*'Cold Chain Index'!G$10)+(Table8[[#This Row],[Maintenance]]*'Cold Chain Index'!G$11)+(Table8[[#This Row],[Other]]*'Cold Chain Index'!G$12)</f>
        <v>0.18030987928311101</v>
      </c>
      <c r="F76" s="137">
        <f>'Cold Chain Index'!$N$7+VLOOKUP(B76,'Cold Chain Index'!$P$7:$Q$12,2,0)</f>
        <v>3.3612877827498687E-2</v>
      </c>
      <c r="G76" s="137">
        <f>IF(Table8[[#This Row],[State]]="",'Cold Chain Index'!$N$8,'Cold Chain Index'!$N$8+VLOOKUP(C76,'Cold Chain Index'!$S$7:$T$57,2,0))</f>
        <v>5.2386495925494936E-3</v>
      </c>
      <c r="H76" s="138">
        <f>IF(Table8[[#This Row],[Metro]]="",'Cold Chain Index'!$N$9,'Cold Chain Index'!$N$9+VLOOKUP(D76,'Metro Rent'!$B$12:$AU$91,40,0))</f>
        <v>0.3506798328296189</v>
      </c>
      <c r="I76" s="138">
        <f>'Cold Chain Index'!$N$10</f>
        <v>8.1311992786293932E-2</v>
      </c>
      <c r="J76" s="138">
        <f>'Cold Chain Index'!$N$11</f>
        <v>9.1895223420647126E-2</v>
      </c>
      <c r="K76" s="138">
        <f>'Cold Chain Index'!$N$12</f>
        <v>8.1311992786293932E-2</v>
      </c>
    </row>
    <row r="77" spans="2:11">
      <c r="B77" s="130" t="s">
        <v>159</v>
      </c>
      <c r="C77" s="130" t="s">
        <v>61</v>
      </c>
      <c r="D77" s="130" t="s">
        <v>315</v>
      </c>
      <c r="E77" s="137">
        <f>(Table8[[#This Row],[Labor]]*'Cold Chain Index'!G$7)+(Table8[[#This Row],[Electric]]*'Cold Chain Index'!G$8)+(Table8[[#This Row],[Rent]]*'Cold Chain Index'!G$9)+(Table8[[#This Row],[Supplies]]*'Cold Chain Index'!G$10)+(Table8[[#This Row],[Maintenance]]*'Cold Chain Index'!G$11)+(Table8[[#This Row],[Other]]*'Cold Chain Index'!G$12)</f>
        <v>0.10735236905694458</v>
      </c>
      <c r="F77" s="137">
        <f>'Cold Chain Index'!$N$7+VLOOKUP(B77,'Cold Chain Index'!$P$7:$Q$12,2,0)</f>
        <v>3.3612877827498687E-2</v>
      </c>
      <c r="G77" s="137">
        <f>IF(Table8[[#This Row],[State]]="",'Cold Chain Index'!$N$8,'Cold Chain Index'!$N$8+VLOOKUP(C77,'Cold Chain Index'!$S$7:$T$57,2,0))</f>
        <v>5.2386495925494936E-3</v>
      </c>
      <c r="H77" s="138">
        <f>IF(Table8[[#This Row],[Metro]]="",'Cold Chain Index'!$N$9,'Cold Chain Index'!$N$9+VLOOKUP(D77,'Metro Rent'!$B$12:$AU$91,40,0))</f>
        <v>0.18855203232702675</v>
      </c>
      <c r="I77" s="138">
        <f>'Cold Chain Index'!$N$10</f>
        <v>8.1311992786293932E-2</v>
      </c>
      <c r="J77" s="138">
        <f>'Cold Chain Index'!$N$11</f>
        <v>9.1895223420647126E-2</v>
      </c>
      <c r="K77" s="138">
        <f>'Cold Chain Index'!$N$12</f>
        <v>8.1311992786293932E-2</v>
      </c>
    </row>
    <row r="78" spans="2:11">
      <c r="B78" s="130" t="s">
        <v>159</v>
      </c>
      <c r="C78" s="130" t="s">
        <v>61</v>
      </c>
      <c r="D78" s="130" t="s">
        <v>318</v>
      </c>
      <c r="E78" s="137">
        <f>(Table8[[#This Row],[Labor]]*'Cold Chain Index'!G$7)+(Table8[[#This Row],[Electric]]*'Cold Chain Index'!G$8)+(Table8[[#This Row],[Rent]]*'Cold Chain Index'!G$9)+(Table8[[#This Row],[Supplies]]*'Cold Chain Index'!G$10)+(Table8[[#This Row],[Maintenance]]*'Cold Chain Index'!G$11)+(Table8[[#This Row],[Other]]*'Cold Chain Index'!G$12)</f>
        <v>0.13812852297315617</v>
      </c>
      <c r="F78" s="137">
        <f>'Cold Chain Index'!$N$7+VLOOKUP(B78,'Cold Chain Index'!$P$7:$Q$12,2,0)</f>
        <v>3.3612877827498687E-2</v>
      </c>
      <c r="G78" s="137">
        <f>IF(Table8[[#This Row],[State]]="",'Cold Chain Index'!$N$8,'Cold Chain Index'!$N$8+VLOOKUP(C78,'Cold Chain Index'!$S$7:$T$57,2,0))</f>
        <v>5.2386495925494936E-3</v>
      </c>
      <c r="H78" s="138">
        <f>IF(Table8[[#This Row],[Metro]]="",'Cold Chain Index'!$N$9,'Cold Chain Index'!$N$9+VLOOKUP(D78,'Metro Rent'!$B$12:$AU$91,40,0))</f>
        <v>0.25694348547416368</v>
      </c>
      <c r="I78" s="138">
        <f>'Cold Chain Index'!$N$10</f>
        <v>8.1311992786293932E-2</v>
      </c>
      <c r="J78" s="138">
        <f>'Cold Chain Index'!$N$11</f>
        <v>9.1895223420647126E-2</v>
      </c>
      <c r="K78" s="138">
        <f>'Cold Chain Index'!$N$12</f>
        <v>8.1311992786293932E-2</v>
      </c>
    </row>
    <row r="79" spans="2:11">
      <c r="B79" s="130" t="s">
        <v>159</v>
      </c>
      <c r="C79" s="130" t="s">
        <v>61</v>
      </c>
      <c r="D79" s="130" t="s">
        <v>319</v>
      </c>
      <c r="E79" s="137">
        <f>(Table8[[#This Row],[Labor]]*'Cold Chain Index'!G$7)+(Table8[[#This Row],[Electric]]*'Cold Chain Index'!G$8)+(Table8[[#This Row],[Rent]]*'Cold Chain Index'!G$9)+(Table8[[#This Row],[Supplies]]*'Cold Chain Index'!G$10)+(Table8[[#This Row],[Maintenance]]*'Cold Chain Index'!G$11)+(Table8[[#This Row],[Other]]*'Cold Chain Index'!G$12)</f>
        <v>0.19897065559588448</v>
      </c>
      <c r="F79" s="137">
        <f>'Cold Chain Index'!$N$7+VLOOKUP(B79,'Cold Chain Index'!$P$7:$Q$12,2,0)</f>
        <v>3.3612877827498687E-2</v>
      </c>
      <c r="G79" s="137">
        <f>IF(Table8[[#This Row],[State]]="",'Cold Chain Index'!$N$8,'Cold Chain Index'!$N$8+VLOOKUP(C79,'Cold Chain Index'!$S$7:$T$57,2,0))</f>
        <v>5.2386495925494936E-3</v>
      </c>
      <c r="H79" s="138">
        <f>IF(Table8[[#This Row],[Metro]]="",'Cold Chain Index'!$N$9,'Cold Chain Index'!$N$9+VLOOKUP(D79,'Metro Rent'!$B$12:$AU$91,40,0))</f>
        <v>0.39214822463578214</v>
      </c>
      <c r="I79" s="138">
        <f>'Cold Chain Index'!$N$10</f>
        <v>8.1311992786293932E-2</v>
      </c>
      <c r="J79" s="138">
        <f>'Cold Chain Index'!$N$11</f>
        <v>9.1895223420647126E-2</v>
      </c>
      <c r="K79" s="138">
        <f>'Cold Chain Index'!$N$12</f>
        <v>8.1311992786293932E-2</v>
      </c>
    </row>
    <row r="80" spans="2:11">
      <c r="B80" s="130" t="s">
        <v>159</v>
      </c>
      <c r="C80" s="130" t="s">
        <v>61</v>
      </c>
      <c r="D80" s="130" t="s">
        <v>320</v>
      </c>
      <c r="E80" s="137">
        <f>(Table8[[#This Row],[Labor]]*'Cold Chain Index'!G$7)+(Table8[[#This Row],[Electric]]*'Cold Chain Index'!G$8)+(Table8[[#This Row],[Rent]]*'Cold Chain Index'!G$9)+(Table8[[#This Row],[Supplies]]*'Cold Chain Index'!G$10)+(Table8[[#This Row],[Maintenance]]*'Cold Chain Index'!G$11)+(Table8[[#This Row],[Other]]*'Cold Chain Index'!G$12)</f>
        <v>0.12391848874806427</v>
      </c>
      <c r="F80" s="137">
        <f>'Cold Chain Index'!$N$7+VLOOKUP(B80,'Cold Chain Index'!$P$7:$Q$12,2,0)</f>
        <v>3.3612877827498687E-2</v>
      </c>
      <c r="G80" s="137">
        <f>IF(Table8[[#This Row],[State]]="",'Cold Chain Index'!$N$8,'Cold Chain Index'!$N$8+VLOOKUP(C80,'Cold Chain Index'!$S$7:$T$57,2,0))</f>
        <v>5.2386495925494936E-3</v>
      </c>
      <c r="H80" s="138">
        <f>IF(Table8[[#This Row],[Metro]]="",'Cold Chain Index'!$N$9,'Cold Chain Index'!$N$9+VLOOKUP(D80,'Metro Rent'!$B$12:$AU$91,40,0))</f>
        <v>0.22536563164062606</v>
      </c>
      <c r="I80" s="138">
        <f>'Cold Chain Index'!$N$10</f>
        <v>8.1311992786293932E-2</v>
      </c>
      <c r="J80" s="138">
        <f>'Cold Chain Index'!$N$11</f>
        <v>9.1895223420647126E-2</v>
      </c>
      <c r="K80" s="138">
        <f>'Cold Chain Index'!$N$12</f>
        <v>8.1311992786293932E-2</v>
      </c>
    </row>
    <row r="81" spans="2:11">
      <c r="B81" s="130" t="s">
        <v>159</v>
      </c>
      <c r="C81" s="130" t="s">
        <v>61</v>
      </c>
      <c r="D81" s="130" t="s">
        <v>321</v>
      </c>
      <c r="E81" s="137">
        <f>(Table8[[#This Row],[Labor]]*'Cold Chain Index'!G$7)+(Table8[[#This Row],[Electric]]*'Cold Chain Index'!G$8)+(Table8[[#This Row],[Rent]]*'Cold Chain Index'!G$9)+(Table8[[#This Row],[Supplies]]*'Cold Chain Index'!G$10)+(Table8[[#This Row],[Maintenance]]*'Cold Chain Index'!G$11)+(Table8[[#This Row],[Other]]*'Cold Chain Index'!G$12)</f>
        <v>9.8665110369685907E-2</v>
      </c>
      <c r="F81" s="137">
        <f>'Cold Chain Index'!$N$7+VLOOKUP(B81,'Cold Chain Index'!$P$7:$Q$12,2,0)</f>
        <v>3.3612877827498687E-2</v>
      </c>
      <c r="G81" s="137">
        <f>IF(Table8[[#This Row],[State]]="",'Cold Chain Index'!$N$8,'Cold Chain Index'!$N$8+VLOOKUP(C81,'Cold Chain Index'!$S$7:$T$57,2,0))</f>
        <v>5.2386495925494936E-3</v>
      </c>
      <c r="H81" s="138">
        <f>IF(Table8[[#This Row],[Metro]]="",'Cold Chain Index'!$N$9,'Cold Chain Index'!$N$9+VLOOKUP(D81,'Metro Rent'!$B$12:$AU$91,40,0))</f>
        <v>0.16924701302200748</v>
      </c>
      <c r="I81" s="138">
        <f>'Cold Chain Index'!$N$10</f>
        <v>8.1311992786293932E-2</v>
      </c>
      <c r="J81" s="138">
        <f>'Cold Chain Index'!$N$11</f>
        <v>9.1895223420647126E-2</v>
      </c>
      <c r="K81" s="138">
        <f>'Cold Chain Index'!$N$12</f>
        <v>8.1311992786293932E-2</v>
      </c>
    </row>
    <row r="82" spans="2:11">
      <c r="B82" s="130" t="s">
        <v>159</v>
      </c>
      <c r="C82" s="130" t="s">
        <v>61</v>
      </c>
      <c r="D82" s="130"/>
      <c r="E82" s="137">
        <f>(Table8[[#This Row],[Labor]]*'Cold Chain Index'!G$7)+(Table8[[#This Row],[Electric]]*'Cold Chain Index'!G$8)+(Table8[[#This Row],[Rent]]*'Cold Chain Index'!G$9)+(Table8[[#This Row],[Supplies]]*'Cold Chain Index'!G$10)+(Table8[[#This Row],[Maintenance]]*'Cold Chain Index'!G$11)+(Table8[[#This Row],[Other]]*'Cold Chain Index'!G$12)</f>
        <v>0.14283623299079512</v>
      </c>
      <c r="F82" s="137">
        <f>'Cold Chain Index'!$N$7+VLOOKUP(B82,'Cold Chain Index'!$P$7:$Q$12,2,0)</f>
        <v>3.3612877827498687E-2</v>
      </c>
      <c r="G82" s="137">
        <f>IF(Table8[[#This Row],[State]]="",'Cold Chain Index'!$N$8,'Cold Chain Index'!$N$8+VLOOKUP(C82,'Cold Chain Index'!$S$7:$T$57,2,0))</f>
        <v>5.2386495925494936E-3</v>
      </c>
      <c r="H82" s="138">
        <f>IF(Table8[[#This Row],[Metro]]="",'Cold Chain Index'!$N$9,'Cold Chain Index'!$N$9+VLOOKUP(D82,'Metro Rent'!$B$12:$AU$91,40,0))</f>
        <v>0.26740506329113911</v>
      </c>
      <c r="I82" s="138">
        <f>'Cold Chain Index'!$N$10</f>
        <v>8.1311992786293932E-2</v>
      </c>
      <c r="J82" s="138">
        <f>'Cold Chain Index'!$N$11</f>
        <v>9.1895223420647126E-2</v>
      </c>
      <c r="K82" s="138">
        <f>'Cold Chain Index'!$N$12</f>
        <v>8.1311992786293932E-2</v>
      </c>
    </row>
    <row r="83" spans="2:11">
      <c r="B83" s="130" t="s">
        <v>159</v>
      </c>
      <c r="C83" s="130" t="s">
        <v>67</v>
      </c>
      <c r="D83" s="130"/>
      <c r="E83" s="137">
        <f>(Table8[[#This Row],[Labor]]*'Cold Chain Index'!G$7)+(Table8[[#This Row],[Electric]]*'Cold Chain Index'!G$8)+(Table8[[#This Row],[Rent]]*'Cold Chain Index'!G$9)+(Table8[[#This Row],[Supplies]]*'Cold Chain Index'!G$10)+(Table8[[#This Row],[Maintenance]]*'Cold Chain Index'!G$11)+(Table8[[#This Row],[Other]]*'Cold Chain Index'!G$12)</f>
        <v>0.16661147554838024</v>
      </c>
      <c r="F83" s="137">
        <f>'Cold Chain Index'!$N$7+VLOOKUP(B83,'Cold Chain Index'!$P$7:$Q$12,2,0)</f>
        <v>3.3612877827498687E-2</v>
      </c>
      <c r="G83" s="137">
        <f>IF(Table8[[#This Row],[State]]="",'Cold Chain Index'!$N$8,'Cold Chain Index'!$N$8+VLOOKUP(C83,'Cold Chain Index'!$S$7:$T$57,2,0))</f>
        <v>0.26940801134349524</v>
      </c>
      <c r="H83" s="138">
        <f>IF(Table8[[#This Row],[Metro]]="",'Cold Chain Index'!$N$9,'Cold Chain Index'!$N$9+VLOOKUP(D83,'Metro Rent'!$B$12:$AU$91,40,0))</f>
        <v>0.26740506329113911</v>
      </c>
      <c r="I83" s="138">
        <f>'Cold Chain Index'!$N$10</f>
        <v>8.1311992786293932E-2</v>
      </c>
      <c r="J83" s="138">
        <f>'Cold Chain Index'!$N$11</f>
        <v>9.1895223420647126E-2</v>
      </c>
      <c r="K83" s="138">
        <f>'Cold Chain Index'!$N$12</f>
        <v>8.1311992786293932E-2</v>
      </c>
    </row>
    <row r="84" spans="2:11">
      <c r="B84" s="130" t="s">
        <v>159</v>
      </c>
      <c r="C84" s="130" t="s">
        <v>87</v>
      </c>
      <c r="D84" s="130" t="s">
        <v>308</v>
      </c>
      <c r="E84" s="137">
        <f>(Table8[[#This Row],[Labor]]*'Cold Chain Index'!G$7)+(Table8[[#This Row],[Electric]]*'Cold Chain Index'!G$8)+(Table8[[#This Row],[Rent]]*'Cold Chain Index'!G$9)+(Table8[[#This Row],[Supplies]]*'Cold Chain Index'!G$10)+(Table8[[#This Row],[Maintenance]]*'Cold Chain Index'!G$11)+(Table8[[#This Row],[Other]]*'Cold Chain Index'!G$12)</f>
        <v>0.14080336387051379</v>
      </c>
      <c r="F84" s="137">
        <f>'Cold Chain Index'!$N$7+VLOOKUP(B84,'Cold Chain Index'!$P$7:$Q$12,2,0)</f>
        <v>3.3612877827498687E-2</v>
      </c>
      <c r="G84" s="137">
        <f>IF(Table8[[#This Row],[State]]="",'Cold Chain Index'!$N$8,'Cold Chain Index'!$N$8+VLOOKUP(C84,'Cold Chain Index'!$S$7:$T$57,2,0))</f>
        <v>-2.3328149300155407E-2</v>
      </c>
      <c r="H84" s="138">
        <f>IF(Table8[[#This Row],[Metro]]="",'Cold Chain Index'!$N$9,'Cold Chain Index'!$N$9+VLOOKUP(D84,'Metro Rent'!$B$12:$AU$91,40,0))</f>
        <v>0.26860093613572161</v>
      </c>
      <c r="I84" s="138">
        <f>'Cold Chain Index'!$N$10</f>
        <v>8.1311992786293932E-2</v>
      </c>
      <c r="J84" s="138">
        <f>'Cold Chain Index'!$N$11</f>
        <v>9.1895223420647126E-2</v>
      </c>
      <c r="K84" s="138">
        <f>'Cold Chain Index'!$N$12</f>
        <v>8.1311992786293932E-2</v>
      </c>
    </row>
    <row r="85" spans="2:11">
      <c r="B85" s="130" t="s">
        <v>159</v>
      </c>
      <c r="C85" s="130" t="s">
        <v>87</v>
      </c>
      <c r="D85" s="130"/>
      <c r="E85" s="137">
        <f>(Table8[[#This Row],[Labor]]*'Cold Chain Index'!G$7)+(Table8[[#This Row],[Electric]]*'Cold Chain Index'!G$8)+(Table8[[#This Row],[Rent]]*'Cold Chain Index'!G$9)+(Table8[[#This Row],[Supplies]]*'Cold Chain Index'!G$10)+(Table8[[#This Row],[Maintenance]]*'Cold Chain Index'!G$11)+(Table8[[#This Row],[Other]]*'Cold Chain Index'!G$12)</f>
        <v>0.14026522109045167</v>
      </c>
      <c r="F85" s="137">
        <f>'Cold Chain Index'!$N$7+VLOOKUP(B85,'Cold Chain Index'!$P$7:$Q$12,2,0)</f>
        <v>3.3612877827498687E-2</v>
      </c>
      <c r="G85" s="137">
        <f>IF(Table8[[#This Row],[State]]="",'Cold Chain Index'!$N$8,'Cold Chain Index'!$N$8+VLOOKUP(C85,'Cold Chain Index'!$S$7:$T$57,2,0))</f>
        <v>-2.3328149300155407E-2</v>
      </c>
      <c r="H85" s="138">
        <f>IF(Table8[[#This Row],[Metro]]="",'Cold Chain Index'!$N$9,'Cold Chain Index'!$N$9+VLOOKUP(D85,'Metro Rent'!$B$12:$AU$91,40,0))</f>
        <v>0.26740506329113911</v>
      </c>
      <c r="I85" s="138">
        <f>'Cold Chain Index'!$N$10</f>
        <v>8.1311992786293932E-2</v>
      </c>
      <c r="J85" s="138">
        <f>'Cold Chain Index'!$N$11</f>
        <v>9.1895223420647126E-2</v>
      </c>
      <c r="K85" s="138">
        <f>'Cold Chain Index'!$N$12</f>
        <v>8.1311992786293932E-2</v>
      </c>
    </row>
    <row r="86" spans="2:11">
      <c r="B86" s="130" t="s">
        <v>159</v>
      </c>
      <c r="C86" s="130" t="s">
        <v>94</v>
      </c>
      <c r="D86" s="130" t="s">
        <v>261</v>
      </c>
      <c r="E86" s="137">
        <f>(Table8[[#This Row],[Labor]]*'Cold Chain Index'!G$7)+(Table8[[#This Row],[Electric]]*'Cold Chain Index'!G$8)+(Table8[[#This Row],[Rent]]*'Cold Chain Index'!G$9)+(Table8[[#This Row],[Supplies]]*'Cold Chain Index'!G$10)+(Table8[[#This Row],[Maintenance]]*'Cold Chain Index'!G$11)+(Table8[[#This Row],[Other]]*'Cold Chain Index'!G$12)</f>
        <v>0.15568965815801797</v>
      </c>
      <c r="F86" s="137">
        <f>'Cold Chain Index'!$N$7+VLOOKUP(B86,'Cold Chain Index'!$P$7:$Q$12,2,0)</f>
        <v>3.3612877827498687E-2</v>
      </c>
      <c r="G86" s="137">
        <f>IF(Table8[[#This Row],[State]]="",'Cold Chain Index'!$N$8,'Cold Chain Index'!$N$8+VLOOKUP(C86,'Cold Chain Index'!$S$7:$T$57,2,0))</f>
        <v>-2.7868852459016352E-2</v>
      </c>
      <c r="H86" s="138">
        <f>IF(Table8[[#This Row],[Metro]]="",'Cold Chain Index'!$N$9,'Cold Chain Index'!$N$9+VLOOKUP(D86,'Metro Rent'!$B$12:$AU$91,40,0))</f>
        <v>0.30258973073972528</v>
      </c>
      <c r="I86" s="138">
        <f>'Cold Chain Index'!$N$10</f>
        <v>8.1311992786293932E-2</v>
      </c>
      <c r="J86" s="138">
        <f>'Cold Chain Index'!$N$11</f>
        <v>9.1895223420647126E-2</v>
      </c>
      <c r="K86" s="138">
        <f>'Cold Chain Index'!$N$12</f>
        <v>8.1311992786293932E-2</v>
      </c>
    </row>
    <row r="87" spans="2:11">
      <c r="B87" s="130" t="s">
        <v>159</v>
      </c>
      <c r="C87" s="130" t="s">
        <v>94</v>
      </c>
      <c r="D87" s="130" t="s">
        <v>98</v>
      </c>
      <c r="E87" s="137">
        <f>(Table8[[#This Row],[Labor]]*'Cold Chain Index'!G$7)+(Table8[[#This Row],[Electric]]*'Cold Chain Index'!G$8)+(Table8[[#This Row],[Rent]]*'Cold Chain Index'!G$9)+(Table8[[#This Row],[Supplies]]*'Cold Chain Index'!G$10)+(Table8[[#This Row],[Maintenance]]*'Cold Chain Index'!G$11)+(Table8[[#This Row],[Other]]*'Cold Chain Index'!G$12)</f>
        <v>0.15948963911593977</v>
      </c>
      <c r="F87" s="137">
        <f>'Cold Chain Index'!$N$7+VLOOKUP(B87,'Cold Chain Index'!$P$7:$Q$12,2,0)</f>
        <v>3.3612877827498687E-2</v>
      </c>
      <c r="G87" s="137">
        <f>IF(Table8[[#This Row],[State]]="",'Cold Chain Index'!$N$8,'Cold Chain Index'!$N$8+VLOOKUP(C87,'Cold Chain Index'!$S$7:$T$57,2,0))</f>
        <v>-2.7868852459016352E-2</v>
      </c>
      <c r="H87" s="138">
        <f>IF(Table8[[#This Row],[Metro]]="",'Cold Chain Index'!$N$9,'Cold Chain Index'!$N$9+VLOOKUP(D87,'Metro Rent'!$B$12:$AU$91,40,0))</f>
        <v>0.31103413286844039</v>
      </c>
      <c r="I87" s="138">
        <f>'Cold Chain Index'!$N$10</f>
        <v>8.1311992786293932E-2</v>
      </c>
      <c r="J87" s="138">
        <f>'Cold Chain Index'!$N$11</f>
        <v>9.1895223420647126E-2</v>
      </c>
      <c r="K87" s="138">
        <f>'Cold Chain Index'!$N$12</f>
        <v>8.1311992786293932E-2</v>
      </c>
    </row>
    <row r="88" spans="2:11">
      <c r="B88" s="130" t="s">
        <v>159</v>
      </c>
      <c r="C88" s="130" t="s">
        <v>94</v>
      </c>
      <c r="D88" s="130"/>
      <c r="E88" s="137">
        <f>(Table8[[#This Row],[Labor]]*'Cold Chain Index'!G$7)+(Table8[[#This Row],[Electric]]*'Cold Chain Index'!G$8)+(Table8[[#This Row],[Rent]]*'Cold Chain Index'!G$9)+(Table8[[#This Row],[Supplies]]*'Cold Chain Index'!G$10)+(Table8[[#This Row],[Maintenance]]*'Cold Chain Index'!G$11)+(Table8[[#This Row],[Other]]*'Cold Chain Index'!G$12)</f>
        <v>0.13985655780615419</v>
      </c>
      <c r="F88" s="137">
        <f>'Cold Chain Index'!$N$7+VLOOKUP(B88,'Cold Chain Index'!$P$7:$Q$12,2,0)</f>
        <v>3.3612877827498687E-2</v>
      </c>
      <c r="G88" s="137">
        <f>IF(Table8[[#This Row],[State]]="",'Cold Chain Index'!$N$8,'Cold Chain Index'!$N$8+VLOOKUP(C88,'Cold Chain Index'!$S$7:$T$57,2,0))</f>
        <v>-2.7868852459016352E-2</v>
      </c>
      <c r="H88" s="138">
        <f>IF(Table8[[#This Row],[Metro]]="",'Cold Chain Index'!$N$9,'Cold Chain Index'!$N$9+VLOOKUP(D88,'Metro Rent'!$B$12:$AU$91,40,0))</f>
        <v>0.26740506329113911</v>
      </c>
      <c r="I88" s="138">
        <f>'Cold Chain Index'!$N$10</f>
        <v>8.1311992786293932E-2</v>
      </c>
      <c r="J88" s="138">
        <f>'Cold Chain Index'!$N$11</f>
        <v>9.1895223420647126E-2</v>
      </c>
      <c r="K88" s="138">
        <f>'Cold Chain Index'!$N$12</f>
        <v>8.1311992786293932E-2</v>
      </c>
    </row>
    <row r="89" spans="2:11">
      <c r="B89" s="130" t="s">
        <v>159</v>
      </c>
      <c r="C89" s="130"/>
      <c r="D89" s="130"/>
      <c r="E89" s="137">
        <f>(Table8[[#This Row],[Labor]]*'Cold Chain Index'!G$7)+(Table8[[#This Row],[Electric]]*'Cold Chain Index'!G$8)+(Table8[[#This Row],[Rent]]*'Cold Chain Index'!G$9)+(Table8[[#This Row],[Supplies]]*'Cold Chain Index'!G$10)+(Table8[[#This Row],[Maintenance]]*'Cold Chain Index'!G$11)+(Table8[[#This Row],[Other]]*'Cold Chain Index'!G$12)</f>
        <v>0.15100288682318549</v>
      </c>
      <c r="F89" s="137">
        <f>'Cold Chain Index'!$N$7+VLOOKUP(B89,'Cold Chain Index'!$P$7:$Q$12,2,0)</f>
        <v>3.3612877827498687E-2</v>
      </c>
      <c r="G89" s="137">
        <f>IF(Table8[[#This Row],[State]]="",'Cold Chain Index'!$N$8,'Cold Chain Index'!$N$8+VLOOKUP(C89,'Cold Chain Index'!$S$7:$T$57,2,0))</f>
        <v>9.5979247730220402E-2</v>
      </c>
      <c r="H89" s="138">
        <f>IF(Table8[[#This Row],[Metro]]="",'Cold Chain Index'!$N$9,'Cold Chain Index'!$N$9+VLOOKUP(D89,'Metro Rent'!$B$12:$AU$91,40,0))</f>
        <v>0.26740506329113911</v>
      </c>
      <c r="I89" s="138">
        <f>'Cold Chain Index'!$N$10</f>
        <v>8.1311992786293932E-2</v>
      </c>
      <c r="J89" s="138">
        <f>'Cold Chain Index'!$N$11</f>
        <v>9.1895223420647126E-2</v>
      </c>
      <c r="K89" s="138">
        <f>'Cold Chain Index'!$N$12</f>
        <v>8.1311992786293932E-2</v>
      </c>
    </row>
    <row r="90" spans="2:11">
      <c r="B90" s="130" t="s">
        <v>133</v>
      </c>
      <c r="C90" s="130" t="s">
        <v>57</v>
      </c>
      <c r="D90" s="130" t="s">
        <v>267</v>
      </c>
      <c r="E90" s="137">
        <f>(Table8[[#This Row],[Labor]]*'Cold Chain Index'!G$7)+(Table8[[#This Row],[Electric]]*'Cold Chain Index'!G$8)+(Table8[[#This Row],[Rent]]*'Cold Chain Index'!G$9)+(Table8[[#This Row],[Supplies]]*'Cold Chain Index'!G$10)+(Table8[[#This Row],[Maintenance]]*'Cold Chain Index'!G$11)+(Table8[[#This Row],[Other]]*'Cold Chain Index'!G$12)</f>
        <v>0.15785856150604397</v>
      </c>
      <c r="F90" s="137">
        <f>'Cold Chain Index'!$N$7+VLOOKUP(B90,'Cold Chain Index'!$P$7:$Q$12,2,0)</f>
        <v>3.317408046138004E-2</v>
      </c>
      <c r="G90" s="137">
        <f>IF(Table8[[#This Row],[State]]="",'Cold Chain Index'!$N$8,'Cold Chain Index'!$N$8+VLOOKUP(C90,'Cold Chain Index'!$S$7:$T$57,2,0))</f>
        <v>0.16567164179104471</v>
      </c>
      <c r="H90" s="138">
        <f>IF(Table8[[#This Row],[Metro]]="",'Cold Chain Index'!$N$9,'Cold Chain Index'!$N$9+VLOOKUP(D90,'Metro Rent'!$B$12:$AU$91,40,0))</f>
        <v>0.26903295289528273</v>
      </c>
      <c r="I90" s="138">
        <f>'Cold Chain Index'!$N$10</f>
        <v>8.1311992786293932E-2</v>
      </c>
      <c r="J90" s="138">
        <f>'Cold Chain Index'!$N$11</f>
        <v>9.1895223420647126E-2</v>
      </c>
      <c r="K90" s="138">
        <f>'Cold Chain Index'!$N$12</f>
        <v>8.1311992786293932E-2</v>
      </c>
    </row>
    <row r="91" spans="2:11">
      <c r="B91" s="130" t="s">
        <v>133</v>
      </c>
      <c r="C91" s="131" t="s">
        <v>57</v>
      </c>
      <c r="D91" s="130"/>
      <c r="E91" s="137">
        <f>(Table8[[#This Row],[Labor]]*'Cold Chain Index'!G$7)+(Table8[[#This Row],[Electric]]*'Cold Chain Index'!G$8)+(Table8[[#This Row],[Rent]]*'Cold Chain Index'!G$9)+(Table8[[#This Row],[Supplies]]*'Cold Chain Index'!G$10)+(Table8[[#This Row],[Maintenance]]*'Cold Chain Index'!G$11)+(Table8[[#This Row],[Other]]*'Cold Chain Index'!G$12)</f>
        <v>0.15712601118417935</v>
      </c>
      <c r="F91" s="137">
        <f>'Cold Chain Index'!$N$7+VLOOKUP(B91,'Cold Chain Index'!$P$7:$Q$12,2,0)</f>
        <v>3.317408046138004E-2</v>
      </c>
      <c r="G91" s="137">
        <f>IF(Table8[[#This Row],[State]]="",'Cold Chain Index'!$N$8,'Cold Chain Index'!$N$8+VLOOKUP(C91,'Cold Chain Index'!$S$7:$T$57,2,0))</f>
        <v>0.16567164179104471</v>
      </c>
      <c r="H91" s="138">
        <f>IF(Table8[[#This Row],[Metro]]="",'Cold Chain Index'!$N$9,'Cold Chain Index'!$N$9+VLOOKUP(D91,'Metro Rent'!$B$12:$AU$91,40,0))</f>
        <v>0.26740506329113911</v>
      </c>
      <c r="I91" s="138">
        <f>'Cold Chain Index'!$N$10</f>
        <v>8.1311992786293932E-2</v>
      </c>
      <c r="J91" s="138">
        <f>'Cold Chain Index'!$N$11</f>
        <v>9.1895223420647126E-2</v>
      </c>
      <c r="K91" s="138">
        <f>'Cold Chain Index'!$N$12</f>
        <v>8.1311992786293932E-2</v>
      </c>
    </row>
    <row r="92" spans="2:11">
      <c r="B92" s="130" t="s">
        <v>133</v>
      </c>
      <c r="C92" s="131" t="s">
        <v>60</v>
      </c>
      <c r="D92" s="130"/>
      <c r="E92" s="137">
        <f>(Table8[[#This Row],[Labor]]*'Cold Chain Index'!G$7)+(Table8[[#This Row],[Electric]]*'Cold Chain Index'!G$8)+(Table8[[#This Row],[Rent]]*'Cold Chain Index'!G$9)+(Table8[[#This Row],[Supplies]]*'Cold Chain Index'!G$10)+(Table8[[#This Row],[Maintenance]]*'Cold Chain Index'!G$11)+(Table8[[#This Row],[Other]]*'Cold Chain Index'!G$12)</f>
        <v>0.14722984913727102</v>
      </c>
      <c r="F92" s="137">
        <f>'Cold Chain Index'!$N$7+VLOOKUP(B92,'Cold Chain Index'!$P$7:$Q$12,2,0)</f>
        <v>3.317408046138004E-2</v>
      </c>
      <c r="G92" s="137">
        <f>IF(Table8[[#This Row],[State]]="",'Cold Chain Index'!$N$8,'Cold Chain Index'!$N$8+VLOOKUP(C92,'Cold Chain Index'!$S$7:$T$57,2,0))</f>
        <v>5.5714285714285695E-2</v>
      </c>
      <c r="H92" s="138">
        <f>IF(Table8[[#This Row],[Metro]]="",'Cold Chain Index'!$N$9,'Cold Chain Index'!$N$9+VLOOKUP(D92,'Metro Rent'!$B$12:$AU$91,40,0))</f>
        <v>0.26740506329113911</v>
      </c>
      <c r="I92" s="138">
        <f>'Cold Chain Index'!$N$10</f>
        <v>8.1311992786293932E-2</v>
      </c>
      <c r="J92" s="138">
        <f>'Cold Chain Index'!$N$11</f>
        <v>9.1895223420647126E-2</v>
      </c>
      <c r="K92" s="138">
        <f>'Cold Chain Index'!$N$12</f>
        <v>8.1311992786293932E-2</v>
      </c>
    </row>
    <row r="93" spans="2:11">
      <c r="B93" s="130" t="s">
        <v>133</v>
      </c>
      <c r="C93" s="131" t="s">
        <v>64</v>
      </c>
      <c r="D93" s="130"/>
      <c r="E93" s="137">
        <f>(Table8[[#This Row],[Labor]]*'Cold Chain Index'!G$7)+(Table8[[#This Row],[Electric]]*'Cold Chain Index'!G$8)+(Table8[[#This Row],[Rent]]*'Cold Chain Index'!G$9)+(Table8[[#This Row],[Supplies]]*'Cold Chain Index'!G$10)+(Table8[[#This Row],[Maintenance]]*'Cold Chain Index'!G$11)+(Table8[[#This Row],[Other]]*'Cold Chain Index'!G$12)</f>
        <v>0.15776829531625089</v>
      </c>
      <c r="F93" s="137">
        <f>'Cold Chain Index'!$N$7+VLOOKUP(B93,'Cold Chain Index'!$P$7:$Q$12,2,0)</f>
        <v>3.317408046138004E-2</v>
      </c>
      <c r="G93" s="137">
        <f>IF(Table8[[#This Row],[State]]="",'Cold Chain Index'!$N$8,'Cold Chain Index'!$N$8+VLOOKUP(C93,'Cold Chain Index'!$S$7:$T$57,2,0))</f>
        <v>0.17280813214739524</v>
      </c>
      <c r="H93" s="138">
        <f>IF(Table8[[#This Row],[Metro]]="",'Cold Chain Index'!$N$9,'Cold Chain Index'!$N$9+VLOOKUP(D93,'Metro Rent'!$B$12:$AU$91,40,0))</f>
        <v>0.26740506329113911</v>
      </c>
      <c r="I93" s="138">
        <f>'Cold Chain Index'!$N$10</f>
        <v>8.1311992786293932E-2</v>
      </c>
      <c r="J93" s="138">
        <f>'Cold Chain Index'!$N$11</f>
        <v>9.1895223420647126E-2</v>
      </c>
      <c r="K93" s="138">
        <f>'Cold Chain Index'!$N$12</f>
        <v>8.1311992786293932E-2</v>
      </c>
    </row>
    <row r="94" spans="2:11">
      <c r="B94" s="130" t="s">
        <v>133</v>
      </c>
      <c r="C94" s="131" t="s">
        <v>341</v>
      </c>
      <c r="D94" s="130"/>
      <c r="E94" s="137">
        <f>(Table8[[#This Row],[Labor]]*'Cold Chain Index'!G$7)+(Table8[[#This Row],[Electric]]*'Cold Chain Index'!G$8)+(Table8[[#This Row],[Rent]]*'Cold Chain Index'!G$9)+(Table8[[#This Row],[Supplies]]*'Cold Chain Index'!G$10)+(Table8[[#This Row],[Maintenance]]*'Cold Chain Index'!G$11)+(Table8[[#This Row],[Other]]*'Cold Chain Index'!G$12)</f>
        <v>0.13616325956246231</v>
      </c>
      <c r="F94" s="137">
        <f>'Cold Chain Index'!$N$7+VLOOKUP(B94,'Cold Chain Index'!$P$7:$Q$12,2,0)</f>
        <v>3.317408046138004E-2</v>
      </c>
      <c r="G94" s="137">
        <f>IF(Table8[[#This Row],[State]]="",'Cold Chain Index'!$N$8,'Cold Chain Index'!$N$8+VLOOKUP(C94,'Cold Chain Index'!$S$7:$T$57,2,0))</f>
        <v>-6.7247820672478059E-2</v>
      </c>
      <c r="H94" s="138">
        <f>IF(Table8[[#This Row],[Metro]]="",'Cold Chain Index'!$N$9,'Cold Chain Index'!$N$9+VLOOKUP(D94,'Metro Rent'!$B$12:$AU$91,40,0))</f>
        <v>0.26740506329113911</v>
      </c>
      <c r="I94" s="138">
        <f>'Cold Chain Index'!$N$10</f>
        <v>8.1311992786293932E-2</v>
      </c>
      <c r="J94" s="138">
        <f>'Cold Chain Index'!$N$11</f>
        <v>9.1895223420647126E-2</v>
      </c>
      <c r="K94" s="138">
        <f>'Cold Chain Index'!$N$12</f>
        <v>8.1311992786293932E-2</v>
      </c>
    </row>
    <row r="95" spans="2:11">
      <c r="B95" s="130" t="s">
        <v>133</v>
      </c>
      <c r="C95" s="130" t="s">
        <v>65</v>
      </c>
      <c r="D95" s="130" t="s">
        <v>329</v>
      </c>
      <c r="E95" s="137">
        <f>(Table8[[#This Row],[Labor]]*'Cold Chain Index'!G$7)+(Table8[[#This Row],[Electric]]*'Cold Chain Index'!G$8)+(Table8[[#This Row],[Rent]]*'Cold Chain Index'!G$9)+(Table8[[#This Row],[Supplies]]*'Cold Chain Index'!G$10)+(Table8[[#This Row],[Maintenance]]*'Cold Chain Index'!G$11)+(Table8[[#This Row],[Other]]*'Cold Chain Index'!G$12)</f>
        <v>0.16784537003560437</v>
      </c>
      <c r="F95" s="137">
        <f>'Cold Chain Index'!$N$7+VLOOKUP(B95,'Cold Chain Index'!$P$7:$Q$12,2,0)</f>
        <v>3.317408046138004E-2</v>
      </c>
      <c r="G95" s="137">
        <f>IF(Table8[[#This Row],[State]]="",'Cold Chain Index'!$N$8,'Cold Chain Index'!$N$8+VLOOKUP(C95,'Cold Chain Index'!$S$7:$T$57,2,0))</f>
        <v>0.14180024660912463</v>
      </c>
      <c r="H95" s="138">
        <f>IF(Table8[[#This Row],[Metro]]="",'Cold Chain Index'!$N$9,'Cold Chain Index'!$N$9+VLOOKUP(D95,'Metro Rent'!$B$12:$AU$91,40,0))</f>
        <v>0.29600013977513434</v>
      </c>
      <c r="I95" s="138">
        <f>'Cold Chain Index'!$N$10</f>
        <v>8.1311992786293932E-2</v>
      </c>
      <c r="J95" s="138">
        <f>'Cold Chain Index'!$N$11</f>
        <v>9.1895223420647126E-2</v>
      </c>
      <c r="K95" s="138">
        <f>'Cold Chain Index'!$N$12</f>
        <v>8.1311992786293932E-2</v>
      </c>
    </row>
    <row r="96" spans="2:11">
      <c r="B96" s="130" t="s">
        <v>133</v>
      </c>
      <c r="C96" s="130" t="s">
        <v>65</v>
      </c>
      <c r="D96" s="130" t="s">
        <v>282</v>
      </c>
      <c r="E96" s="137">
        <f>(Table8[[#This Row],[Labor]]*'Cold Chain Index'!G$7)+(Table8[[#This Row],[Electric]]*'Cold Chain Index'!G$8)+(Table8[[#This Row],[Rent]]*'Cold Chain Index'!G$9)+(Table8[[#This Row],[Supplies]]*'Cold Chain Index'!G$10)+(Table8[[#This Row],[Maintenance]]*'Cold Chain Index'!G$11)+(Table8[[#This Row],[Other]]*'Cold Chain Index'!G$12)</f>
        <v>0.1395393572029518</v>
      </c>
      <c r="F96" s="137">
        <f>'Cold Chain Index'!$N$7+VLOOKUP(B96,'Cold Chain Index'!$P$7:$Q$12,2,0)</f>
        <v>3.317408046138004E-2</v>
      </c>
      <c r="G96" s="137">
        <f>IF(Table8[[#This Row],[State]]="",'Cold Chain Index'!$N$8,'Cold Chain Index'!$N$8+VLOOKUP(C96,'Cold Chain Index'!$S$7:$T$57,2,0))</f>
        <v>0.14180024660912463</v>
      </c>
      <c r="H96" s="138">
        <f>IF(Table8[[#This Row],[Metro]]="",'Cold Chain Index'!$N$9,'Cold Chain Index'!$N$9+VLOOKUP(D96,'Metro Rent'!$B$12:$AU$91,40,0))</f>
        <v>0.23309788903590636</v>
      </c>
      <c r="I96" s="138">
        <f>'Cold Chain Index'!$N$10</f>
        <v>8.1311992786293932E-2</v>
      </c>
      <c r="J96" s="138">
        <f>'Cold Chain Index'!$N$11</f>
        <v>9.1895223420647126E-2</v>
      </c>
      <c r="K96" s="138">
        <f>'Cold Chain Index'!$N$12</f>
        <v>8.1311992786293932E-2</v>
      </c>
    </row>
    <row r="97" spans="2:11">
      <c r="B97" s="130" t="s">
        <v>133</v>
      </c>
      <c r="C97" s="130" t="s">
        <v>65</v>
      </c>
      <c r="D97" s="130" t="s">
        <v>287</v>
      </c>
      <c r="E97" s="137">
        <f>(Table8[[#This Row],[Labor]]*'Cold Chain Index'!G$7)+(Table8[[#This Row],[Electric]]*'Cold Chain Index'!G$8)+(Table8[[#This Row],[Rent]]*'Cold Chain Index'!G$9)+(Table8[[#This Row],[Supplies]]*'Cold Chain Index'!G$10)+(Table8[[#This Row],[Maintenance]]*'Cold Chain Index'!G$11)+(Table8[[#This Row],[Other]]*'Cold Chain Index'!G$12)</f>
        <v>0.10297882713070369</v>
      </c>
      <c r="F97" s="137">
        <f>'Cold Chain Index'!$N$7+VLOOKUP(B97,'Cold Chain Index'!$P$7:$Q$12,2,0)</f>
        <v>3.317408046138004E-2</v>
      </c>
      <c r="G97" s="137">
        <f>IF(Table8[[#This Row],[State]]="",'Cold Chain Index'!$N$8,'Cold Chain Index'!$N$8+VLOOKUP(C97,'Cold Chain Index'!$S$7:$T$57,2,0))</f>
        <v>0.14180024660912463</v>
      </c>
      <c r="H97" s="138">
        <f>IF(Table8[[#This Row],[Metro]]="",'Cold Chain Index'!$N$9,'Cold Chain Index'!$N$9+VLOOKUP(D97,'Metro Rent'!$B$12:$AU$91,40,0))</f>
        <v>0.15185226665313273</v>
      </c>
      <c r="I97" s="138">
        <f>'Cold Chain Index'!$N$10</f>
        <v>8.1311992786293932E-2</v>
      </c>
      <c r="J97" s="138">
        <f>'Cold Chain Index'!$N$11</f>
        <v>9.1895223420647126E-2</v>
      </c>
      <c r="K97" s="138">
        <f>'Cold Chain Index'!$N$12</f>
        <v>8.1311992786293932E-2</v>
      </c>
    </row>
    <row r="98" spans="2:11">
      <c r="B98" s="130" t="s">
        <v>133</v>
      </c>
      <c r="C98" s="130" t="s">
        <v>65</v>
      </c>
      <c r="D98" s="130" t="s">
        <v>289</v>
      </c>
      <c r="E98" s="137">
        <f>(Table8[[#This Row],[Labor]]*'Cold Chain Index'!G$7)+(Table8[[#This Row],[Electric]]*'Cold Chain Index'!G$8)+(Table8[[#This Row],[Rent]]*'Cold Chain Index'!G$9)+(Table8[[#This Row],[Supplies]]*'Cold Chain Index'!G$10)+(Table8[[#This Row],[Maintenance]]*'Cold Chain Index'!G$11)+(Table8[[#This Row],[Other]]*'Cold Chain Index'!G$12)</f>
        <v>0.14802133993648861</v>
      </c>
      <c r="F98" s="137">
        <f>'Cold Chain Index'!$N$7+VLOOKUP(B98,'Cold Chain Index'!$P$7:$Q$12,2,0)</f>
        <v>3.317408046138004E-2</v>
      </c>
      <c r="G98" s="137">
        <f>IF(Table8[[#This Row],[State]]="",'Cold Chain Index'!$N$8,'Cold Chain Index'!$N$8+VLOOKUP(C98,'Cold Chain Index'!$S$7:$T$57,2,0))</f>
        <v>0.14180024660912463</v>
      </c>
      <c r="H98" s="138">
        <f>IF(Table8[[#This Row],[Metro]]="",'Cold Chain Index'!$N$9,'Cold Chain Index'!$N$9+VLOOKUP(D98,'Metro Rent'!$B$12:$AU$91,40,0))</f>
        <v>0.25194673955487706</v>
      </c>
      <c r="I98" s="138">
        <f>'Cold Chain Index'!$N$10</f>
        <v>8.1311992786293932E-2</v>
      </c>
      <c r="J98" s="138">
        <f>'Cold Chain Index'!$N$11</f>
        <v>9.1895223420647126E-2</v>
      </c>
      <c r="K98" s="138">
        <f>'Cold Chain Index'!$N$12</f>
        <v>8.1311992786293932E-2</v>
      </c>
    </row>
    <row r="99" spans="2:11">
      <c r="B99" s="130" t="s">
        <v>133</v>
      </c>
      <c r="C99" s="130" t="s">
        <v>65</v>
      </c>
      <c r="D99" s="130" t="s">
        <v>295</v>
      </c>
      <c r="E99" s="137">
        <f>(Table8[[#This Row],[Labor]]*'Cold Chain Index'!G$7)+(Table8[[#This Row],[Electric]]*'Cold Chain Index'!G$8)+(Table8[[#This Row],[Rent]]*'Cold Chain Index'!G$9)+(Table8[[#This Row],[Supplies]]*'Cold Chain Index'!G$10)+(Table8[[#This Row],[Maintenance]]*'Cold Chain Index'!G$11)+(Table8[[#This Row],[Other]]*'Cold Chain Index'!G$12)</f>
        <v>0.17318196628811144</v>
      </c>
      <c r="F99" s="137">
        <f>'Cold Chain Index'!$N$7+VLOOKUP(B99,'Cold Chain Index'!$P$7:$Q$12,2,0)</f>
        <v>3.317408046138004E-2</v>
      </c>
      <c r="G99" s="137">
        <f>IF(Table8[[#This Row],[State]]="",'Cold Chain Index'!$N$8,'Cold Chain Index'!$N$8+VLOOKUP(C99,'Cold Chain Index'!$S$7:$T$57,2,0))</f>
        <v>0.14180024660912463</v>
      </c>
      <c r="H99" s="138">
        <f>IF(Table8[[#This Row],[Metro]]="",'Cold Chain Index'!$N$9,'Cold Chain Index'!$N$9+VLOOKUP(D99,'Metro Rent'!$B$12:$AU$91,40,0))</f>
        <v>0.30785924255848335</v>
      </c>
      <c r="I99" s="138">
        <f>'Cold Chain Index'!$N$10</f>
        <v>8.1311992786293932E-2</v>
      </c>
      <c r="J99" s="138">
        <f>'Cold Chain Index'!$N$11</f>
        <v>9.1895223420647126E-2</v>
      </c>
      <c r="K99" s="138">
        <f>'Cold Chain Index'!$N$12</f>
        <v>8.1311992786293932E-2</v>
      </c>
    </row>
    <row r="100" spans="2:11">
      <c r="B100" s="130" t="s">
        <v>133</v>
      </c>
      <c r="C100" s="130" t="s">
        <v>65</v>
      </c>
      <c r="D100" s="130" t="s">
        <v>303</v>
      </c>
      <c r="E100" s="137">
        <f>(Table8[[#This Row],[Labor]]*'Cold Chain Index'!G$7)+(Table8[[#This Row],[Electric]]*'Cold Chain Index'!G$8)+(Table8[[#This Row],[Rent]]*'Cold Chain Index'!G$9)+(Table8[[#This Row],[Supplies]]*'Cold Chain Index'!G$10)+(Table8[[#This Row],[Maintenance]]*'Cold Chain Index'!G$11)+(Table8[[#This Row],[Other]]*'Cold Chain Index'!G$12)</f>
        <v>0.15336905429731149</v>
      </c>
      <c r="F100" s="137">
        <f>'Cold Chain Index'!$N$7+VLOOKUP(B100,'Cold Chain Index'!$P$7:$Q$12,2,0)</f>
        <v>3.317408046138004E-2</v>
      </c>
      <c r="G100" s="137">
        <f>IF(Table8[[#This Row],[State]]="",'Cold Chain Index'!$N$8,'Cold Chain Index'!$N$8+VLOOKUP(C100,'Cold Chain Index'!$S$7:$T$57,2,0))</f>
        <v>0.14180024660912463</v>
      </c>
      <c r="H100" s="138">
        <f>IF(Table8[[#This Row],[Metro]]="",'Cold Chain Index'!$N$9,'Cold Chain Index'!$N$9+VLOOKUP(D100,'Metro Rent'!$B$12:$AU$91,40,0))</f>
        <v>0.26383054924559457</v>
      </c>
      <c r="I100" s="138">
        <f>'Cold Chain Index'!$N$10</f>
        <v>8.1311992786293932E-2</v>
      </c>
      <c r="J100" s="138">
        <f>'Cold Chain Index'!$N$11</f>
        <v>9.1895223420647126E-2</v>
      </c>
      <c r="K100" s="138">
        <f>'Cold Chain Index'!$N$12</f>
        <v>8.1311992786293932E-2</v>
      </c>
    </row>
    <row r="101" spans="2:11">
      <c r="B101" s="130" t="s">
        <v>133</v>
      </c>
      <c r="C101" s="130" t="s">
        <v>65</v>
      </c>
      <c r="D101" s="130" t="s">
        <v>304</v>
      </c>
      <c r="E101" s="137">
        <f>(Table8[[#This Row],[Labor]]*'Cold Chain Index'!G$7)+(Table8[[#This Row],[Electric]]*'Cold Chain Index'!G$8)+(Table8[[#This Row],[Rent]]*'Cold Chain Index'!G$9)+(Table8[[#This Row],[Supplies]]*'Cold Chain Index'!G$10)+(Table8[[#This Row],[Maintenance]]*'Cold Chain Index'!G$11)+(Table8[[#This Row],[Other]]*'Cold Chain Index'!G$12)</f>
        <v>0.10586535149743356</v>
      </c>
      <c r="F101" s="137">
        <f>'Cold Chain Index'!$N$7+VLOOKUP(B101,'Cold Chain Index'!$P$7:$Q$12,2,0)</f>
        <v>3.317408046138004E-2</v>
      </c>
      <c r="G101" s="137">
        <f>IF(Table8[[#This Row],[State]]="",'Cold Chain Index'!$N$8,'Cold Chain Index'!$N$8+VLOOKUP(C101,'Cold Chain Index'!$S$7:$T$57,2,0))</f>
        <v>0.14180024660912463</v>
      </c>
      <c r="H101" s="138">
        <f>IF(Table8[[#This Row],[Metro]]="",'Cold Chain Index'!$N$9,'Cold Chain Index'!$N$9+VLOOKUP(D101,'Metro Rent'!$B$12:$AU$91,40,0))</f>
        <v>0.15826676524586578</v>
      </c>
      <c r="I101" s="138">
        <f>'Cold Chain Index'!$N$10</f>
        <v>8.1311992786293932E-2</v>
      </c>
      <c r="J101" s="138">
        <f>'Cold Chain Index'!$N$11</f>
        <v>9.1895223420647126E-2</v>
      </c>
      <c r="K101" s="138">
        <f>'Cold Chain Index'!$N$12</f>
        <v>8.1311992786293932E-2</v>
      </c>
    </row>
    <row r="102" spans="2:11">
      <c r="B102" s="130" t="s">
        <v>133</v>
      </c>
      <c r="C102" s="130" t="s">
        <v>65</v>
      </c>
      <c r="D102" s="130" t="s">
        <v>324</v>
      </c>
      <c r="E102" s="137">
        <f>(Table8[[#This Row],[Labor]]*'Cold Chain Index'!G$7)+(Table8[[#This Row],[Electric]]*'Cold Chain Index'!G$8)+(Table8[[#This Row],[Rent]]*'Cold Chain Index'!G$9)+(Table8[[#This Row],[Supplies]]*'Cold Chain Index'!G$10)+(Table8[[#This Row],[Maintenance]]*'Cold Chain Index'!G$11)+(Table8[[#This Row],[Other]]*'Cold Chain Index'!G$12)</f>
        <v>0.12524757363968061</v>
      </c>
      <c r="F102" s="137">
        <f>'Cold Chain Index'!$N$7+VLOOKUP(B102,'Cold Chain Index'!$P$7:$Q$12,2,0)</f>
        <v>3.317408046138004E-2</v>
      </c>
      <c r="G102" s="137">
        <f>IF(Table8[[#This Row],[State]]="",'Cold Chain Index'!$N$8,'Cold Chain Index'!$N$8+VLOOKUP(C102,'Cold Chain Index'!$S$7:$T$57,2,0))</f>
        <v>0.14180024660912463</v>
      </c>
      <c r="H102" s="138">
        <f>IF(Table8[[#This Row],[Metro]]="",'Cold Chain Index'!$N$9,'Cold Chain Index'!$N$9+VLOOKUP(D102,'Metro Rent'!$B$12:$AU$91,40,0))</f>
        <v>0.20133837000641477</v>
      </c>
      <c r="I102" s="138">
        <f>'Cold Chain Index'!$N$10</f>
        <v>8.1311992786293932E-2</v>
      </c>
      <c r="J102" s="138">
        <f>'Cold Chain Index'!$N$11</f>
        <v>9.1895223420647126E-2</v>
      </c>
      <c r="K102" s="138">
        <f>'Cold Chain Index'!$N$12</f>
        <v>8.1311992786293932E-2</v>
      </c>
    </row>
    <row r="103" spans="2:11">
      <c r="B103" s="130" t="s">
        <v>133</v>
      </c>
      <c r="C103" s="130" t="s">
        <v>65</v>
      </c>
      <c r="D103" s="130" t="s">
        <v>326</v>
      </c>
      <c r="E103" s="137">
        <f>(Table8[[#This Row],[Labor]]*'Cold Chain Index'!G$7)+(Table8[[#This Row],[Electric]]*'Cold Chain Index'!G$8)+(Table8[[#This Row],[Rent]]*'Cold Chain Index'!G$9)+(Table8[[#This Row],[Supplies]]*'Cold Chain Index'!G$10)+(Table8[[#This Row],[Maintenance]]*'Cold Chain Index'!G$11)+(Table8[[#This Row],[Other]]*'Cold Chain Index'!G$12)</f>
        <v>0.1130492259109335</v>
      </c>
      <c r="F103" s="137">
        <f>'Cold Chain Index'!$N$7+VLOOKUP(B103,'Cold Chain Index'!$P$7:$Q$12,2,0)</f>
        <v>3.317408046138004E-2</v>
      </c>
      <c r="G103" s="137">
        <f>IF(Table8[[#This Row],[State]]="",'Cold Chain Index'!$N$8,'Cold Chain Index'!$N$8+VLOOKUP(C103,'Cold Chain Index'!$S$7:$T$57,2,0))</f>
        <v>0.14180024660912463</v>
      </c>
      <c r="H103" s="138">
        <f>IF(Table8[[#This Row],[Metro]]="",'Cold Chain Index'!$N$9,'Cold Chain Index'!$N$9+VLOOKUP(D103,'Metro Rent'!$B$12:$AU$91,40,0))</f>
        <v>0.17423093060919895</v>
      </c>
      <c r="I103" s="138">
        <f>'Cold Chain Index'!$N$10</f>
        <v>8.1311992786293932E-2</v>
      </c>
      <c r="J103" s="138">
        <f>'Cold Chain Index'!$N$11</f>
        <v>9.1895223420647126E-2</v>
      </c>
      <c r="K103" s="138">
        <f>'Cold Chain Index'!$N$12</f>
        <v>8.1311992786293932E-2</v>
      </c>
    </row>
    <row r="104" spans="2:11">
      <c r="B104" s="130" t="s">
        <v>133</v>
      </c>
      <c r="C104" s="130" t="s">
        <v>65</v>
      </c>
      <c r="D104" s="130"/>
      <c r="E104" s="137">
        <f>(Table8[[#This Row],[Labor]]*'Cold Chain Index'!G$7)+(Table8[[#This Row],[Electric]]*'Cold Chain Index'!G$8)+(Table8[[#This Row],[Rent]]*'Cold Chain Index'!G$9)+(Table8[[#This Row],[Supplies]]*'Cold Chain Index'!G$10)+(Table8[[#This Row],[Maintenance]]*'Cold Chain Index'!G$11)+(Table8[[#This Row],[Other]]*'Cold Chain Index'!G$12)</f>
        <v>0.15497758561780653</v>
      </c>
      <c r="F104" s="137">
        <f>'Cold Chain Index'!$N$7+VLOOKUP(B104,'Cold Chain Index'!$P$7:$Q$12,2,0)</f>
        <v>3.317408046138004E-2</v>
      </c>
      <c r="G104" s="137">
        <f>IF(Table8[[#This Row],[State]]="",'Cold Chain Index'!$N$8,'Cold Chain Index'!$N$8+VLOOKUP(C104,'Cold Chain Index'!$S$7:$T$57,2,0))</f>
        <v>0.14180024660912463</v>
      </c>
      <c r="H104" s="138">
        <f>IF(Table8[[#This Row],[Metro]]="",'Cold Chain Index'!$N$9,'Cold Chain Index'!$N$9+VLOOKUP(D104,'Metro Rent'!$B$12:$AU$91,40,0))</f>
        <v>0.26740506329113911</v>
      </c>
      <c r="I104" s="138">
        <f>'Cold Chain Index'!$N$10</f>
        <v>8.1311992786293932E-2</v>
      </c>
      <c r="J104" s="138">
        <f>'Cold Chain Index'!$N$11</f>
        <v>9.1895223420647126E-2</v>
      </c>
      <c r="K104" s="138">
        <f>'Cold Chain Index'!$N$12</f>
        <v>8.1311992786293932E-2</v>
      </c>
    </row>
    <row r="105" spans="2:11">
      <c r="B105" s="130" t="s">
        <v>133</v>
      </c>
      <c r="C105" s="130" t="s">
        <v>66</v>
      </c>
      <c r="D105" s="130" t="s">
        <v>100</v>
      </c>
      <c r="E105" s="137">
        <f>(Table8[[#This Row],[Labor]]*'Cold Chain Index'!G$7)+(Table8[[#This Row],[Electric]]*'Cold Chain Index'!G$8)+(Table8[[#This Row],[Rent]]*'Cold Chain Index'!G$9)+(Table8[[#This Row],[Supplies]]*'Cold Chain Index'!G$10)+(Table8[[#This Row],[Maintenance]]*'Cold Chain Index'!G$11)+(Table8[[#This Row],[Other]]*'Cold Chain Index'!G$12)</f>
        <v>0.20360131872966003</v>
      </c>
      <c r="F105" s="137">
        <f>'Cold Chain Index'!$N$7+VLOOKUP(B105,'Cold Chain Index'!$P$7:$Q$12,2,0)</f>
        <v>3.317408046138004E-2</v>
      </c>
      <c r="G105" s="137">
        <f>IF(Table8[[#This Row],[State]]="",'Cold Chain Index'!$N$8,'Cold Chain Index'!$N$8+VLOOKUP(C105,'Cold Chain Index'!$S$7:$T$57,2,0))</f>
        <v>0.2983425414364641</v>
      </c>
      <c r="H105" s="138">
        <f>IF(Table8[[#This Row],[Metro]]="",'Cold Chain Index'!$N$9,'Cold Chain Index'!$N$9+VLOOKUP(D105,'Metro Rent'!$B$12:$AU$91,40,0))</f>
        <v>0.34414934457423457</v>
      </c>
      <c r="I105" s="138">
        <f>'Cold Chain Index'!$N$10</f>
        <v>8.1311992786293932E-2</v>
      </c>
      <c r="J105" s="138">
        <f>'Cold Chain Index'!$N$11</f>
        <v>9.1895223420647126E-2</v>
      </c>
      <c r="K105" s="138">
        <f>'Cold Chain Index'!$N$12</f>
        <v>8.1311992786293932E-2</v>
      </c>
    </row>
    <row r="106" spans="2:11">
      <c r="B106" s="130" t="s">
        <v>133</v>
      </c>
      <c r="C106" s="130" t="s">
        <v>66</v>
      </c>
      <c r="D106" s="130" t="s">
        <v>322</v>
      </c>
      <c r="E106" s="137">
        <f>(Table8[[#This Row],[Labor]]*'Cold Chain Index'!G$7)+(Table8[[#This Row],[Electric]]*'Cold Chain Index'!G$8)+(Table8[[#This Row],[Rent]]*'Cold Chain Index'!G$9)+(Table8[[#This Row],[Supplies]]*'Cold Chain Index'!G$10)+(Table8[[#This Row],[Maintenance]]*'Cold Chain Index'!G$11)+(Table8[[#This Row],[Other]]*'Cold Chain Index'!G$12)</f>
        <v>0.18448494485959116</v>
      </c>
      <c r="F106" s="137">
        <f>'Cold Chain Index'!$N$7+VLOOKUP(B106,'Cold Chain Index'!$P$7:$Q$12,2,0)</f>
        <v>3.317408046138004E-2</v>
      </c>
      <c r="G106" s="137">
        <f>IF(Table8[[#This Row],[State]]="",'Cold Chain Index'!$N$8,'Cold Chain Index'!$N$8+VLOOKUP(C106,'Cold Chain Index'!$S$7:$T$57,2,0))</f>
        <v>0.2983425414364641</v>
      </c>
      <c r="H106" s="138">
        <f>IF(Table8[[#This Row],[Metro]]="",'Cold Chain Index'!$N$9,'Cold Chain Index'!$N$9+VLOOKUP(D106,'Metro Rent'!$B$12:$AU$91,40,0))</f>
        <v>0.30166851375185932</v>
      </c>
      <c r="I106" s="138">
        <f>'Cold Chain Index'!$N$10</f>
        <v>8.1311992786293932E-2</v>
      </c>
      <c r="J106" s="138">
        <f>'Cold Chain Index'!$N$11</f>
        <v>9.1895223420647126E-2</v>
      </c>
      <c r="K106" s="138">
        <f>'Cold Chain Index'!$N$12</f>
        <v>8.1311992786293932E-2</v>
      </c>
    </row>
    <row r="107" spans="2:11">
      <c r="B107" s="130" t="s">
        <v>133</v>
      </c>
      <c r="C107" s="130" t="s">
        <v>66</v>
      </c>
      <c r="D107" s="130"/>
      <c r="E107" s="137">
        <f>(Table8[[#This Row],[Labor]]*'Cold Chain Index'!G$7)+(Table8[[#This Row],[Electric]]*'Cold Chain Index'!G$8)+(Table8[[#This Row],[Rent]]*'Cold Chain Index'!G$9)+(Table8[[#This Row],[Supplies]]*'Cold Chain Index'!G$10)+(Table8[[#This Row],[Maintenance]]*'Cold Chain Index'!G$11)+(Table8[[#This Row],[Other]]*'Cold Chain Index'!G$12)</f>
        <v>0.1690663921522671</v>
      </c>
      <c r="F107" s="137">
        <f>'Cold Chain Index'!$N$7+VLOOKUP(B107,'Cold Chain Index'!$P$7:$Q$12,2,0)</f>
        <v>3.317408046138004E-2</v>
      </c>
      <c r="G107" s="137">
        <f>IF(Table8[[#This Row],[State]]="",'Cold Chain Index'!$N$8,'Cold Chain Index'!$N$8+VLOOKUP(C107,'Cold Chain Index'!$S$7:$T$57,2,0))</f>
        <v>0.2983425414364641</v>
      </c>
      <c r="H107" s="138">
        <f>IF(Table8[[#This Row],[Metro]]="",'Cold Chain Index'!$N$9,'Cold Chain Index'!$N$9+VLOOKUP(D107,'Metro Rent'!$B$12:$AU$91,40,0))</f>
        <v>0.26740506329113911</v>
      </c>
      <c r="I107" s="138">
        <f>'Cold Chain Index'!$N$10</f>
        <v>8.1311992786293932E-2</v>
      </c>
      <c r="J107" s="138">
        <f>'Cold Chain Index'!$N$11</f>
        <v>9.1895223420647126E-2</v>
      </c>
      <c r="K107" s="138">
        <f>'Cold Chain Index'!$N$12</f>
        <v>8.1311992786293932E-2</v>
      </c>
    </row>
    <row r="108" spans="2:11">
      <c r="B108" s="130" t="s">
        <v>133</v>
      </c>
      <c r="C108" s="130" t="s">
        <v>73</v>
      </c>
      <c r="D108" s="130" t="s">
        <v>293</v>
      </c>
      <c r="E108" s="137">
        <f>(Table8[[#This Row],[Labor]]*'Cold Chain Index'!G$7)+(Table8[[#This Row],[Electric]]*'Cold Chain Index'!G$8)+(Table8[[#This Row],[Rent]]*'Cold Chain Index'!G$9)+(Table8[[#This Row],[Supplies]]*'Cold Chain Index'!G$10)+(Table8[[#This Row],[Maintenance]]*'Cold Chain Index'!G$11)+(Table8[[#This Row],[Other]]*'Cold Chain Index'!G$12)</f>
        <v>0.1607363330228882</v>
      </c>
      <c r="F108" s="137">
        <f>'Cold Chain Index'!$N$7+VLOOKUP(B108,'Cold Chain Index'!$P$7:$Q$12,2,0)</f>
        <v>3.317408046138004E-2</v>
      </c>
      <c r="G108" s="137">
        <f>IF(Table8[[#This Row],[State]]="",'Cold Chain Index'!$N$8,'Cold Chain Index'!$N$8+VLOOKUP(C108,'Cold Chain Index'!$S$7:$T$57,2,0))</f>
        <v>0.24426229508196728</v>
      </c>
      <c r="H108" s="138">
        <f>IF(Table8[[#This Row],[Metro]]="",'Cold Chain Index'!$N$9,'Cold Chain Index'!$N$9+VLOOKUP(D108,'Metro Rent'!$B$12:$AU$91,40,0))</f>
        <v>0.25970987005230761</v>
      </c>
      <c r="I108" s="138">
        <f>'Cold Chain Index'!$N$10</f>
        <v>8.1311992786293932E-2</v>
      </c>
      <c r="J108" s="138">
        <f>'Cold Chain Index'!$N$11</f>
        <v>9.1895223420647126E-2</v>
      </c>
      <c r="K108" s="138">
        <f>'Cold Chain Index'!$N$12</f>
        <v>8.1311992786293932E-2</v>
      </c>
    </row>
    <row r="109" spans="2:11">
      <c r="B109" s="130" t="s">
        <v>133</v>
      </c>
      <c r="C109" s="130" t="s">
        <v>73</v>
      </c>
      <c r="D109" s="130"/>
      <c r="E109" s="137">
        <f>(Table8[[#This Row],[Labor]]*'Cold Chain Index'!G$7)+(Table8[[#This Row],[Electric]]*'Cold Chain Index'!G$8)+(Table8[[#This Row],[Rent]]*'Cold Chain Index'!G$9)+(Table8[[#This Row],[Supplies]]*'Cold Chain Index'!G$10)+(Table8[[#This Row],[Maintenance]]*'Cold Chain Index'!G$11)+(Table8[[#This Row],[Other]]*'Cold Chain Index'!G$12)</f>
        <v>0.16419916998036238</v>
      </c>
      <c r="F109" s="137">
        <f>'Cold Chain Index'!$N$7+VLOOKUP(B109,'Cold Chain Index'!$P$7:$Q$12,2,0)</f>
        <v>3.317408046138004E-2</v>
      </c>
      <c r="G109" s="137">
        <f>IF(Table8[[#This Row],[State]]="",'Cold Chain Index'!$N$8,'Cold Chain Index'!$N$8+VLOOKUP(C109,'Cold Chain Index'!$S$7:$T$57,2,0))</f>
        <v>0.24426229508196728</v>
      </c>
      <c r="H109" s="138">
        <f>IF(Table8[[#This Row],[Metro]]="",'Cold Chain Index'!$N$9,'Cold Chain Index'!$N$9+VLOOKUP(D109,'Metro Rent'!$B$12:$AU$91,40,0))</f>
        <v>0.26740506329113911</v>
      </c>
      <c r="I109" s="138">
        <f>'Cold Chain Index'!$N$10</f>
        <v>8.1311992786293932E-2</v>
      </c>
      <c r="J109" s="138">
        <f>'Cold Chain Index'!$N$11</f>
        <v>9.1895223420647126E-2</v>
      </c>
      <c r="K109" s="138">
        <f>'Cold Chain Index'!$N$12</f>
        <v>8.1311992786293932E-2</v>
      </c>
    </row>
    <row r="110" spans="2:11">
      <c r="B110" s="130" t="s">
        <v>133</v>
      </c>
      <c r="C110" s="130" t="s">
        <v>74</v>
      </c>
      <c r="D110" s="130"/>
      <c r="E110" s="137">
        <f>(Table8[[#This Row],[Labor]]*'Cold Chain Index'!G$7)+(Table8[[#This Row],[Electric]]*'Cold Chain Index'!G$8)+(Table8[[#This Row],[Rent]]*'Cold Chain Index'!G$9)+(Table8[[#This Row],[Supplies]]*'Cold Chain Index'!G$10)+(Table8[[#This Row],[Maintenance]]*'Cold Chain Index'!G$11)+(Table8[[#This Row],[Other]]*'Cold Chain Index'!G$12)</f>
        <v>0.15226143498261835</v>
      </c>
      <c r="F110" s="137">
        <f>'Cold Chain Index'!$N$7+VLOOKUP(B110,'Cold Chain Index'!$P$7:$Q$12,2,0)</f>
        <v>3.317408046138004E-2</v>
      </c>
      <c r="G110" s="137">
        <f>IF(Table8[[#This Row],[State]]="",'Cold Chain Index'!$N$8,'Cold Chain Index'!$N$8+VLOOKUP(C110,'Cold Chain Index'!$S$7:$T$57,2,0))</f>
        <v>0.1116207951070336</v>
      </c>
      <c r="H110" s="138">
        <f>IF(Table8[[#This Row],[Metro]]="",'Cold Chain Index'!$N$9,'Cold Chain Index'!$N$9+VLOOKUP(D110,'Metro Rent'!$B$12:$AU$91,40,0))</f>
        <v>0.26740506329113911</v>
      </c>
      <c r="I110" s="138">
        <f>'Cold Chain Index'!$N$10</f>
        <v>8.1311992786293932E-2</v>
      </c>
      <c r="J110" s="138">
        <f>'Cold Chain Index'!$N$11</f>
        <v>9.1895223420647126E-2</v>
      </c>
      <c r="K110" s="138">
        <f>'Cold Chain Index'!$N$12</f>
        <v>8.1311992786293932E-2</v>
      </c>
    </row>
    <row r="111" spans="2:11">
      <c r="B111" s="130" t="s">
        <v>133</v>
      </c>
      <c r="C111" s="130" t="s">
        <v>76</v>
      </c>
      <c r="D111" s="130" t="s">
        <v>265</v>
      </c>
      <c r="E111" s="137">
        <f>(Table8[[#This Row],[Labor]]*'Cold Chain Index'!G$7)+(Table8[[#This Row],[Electric]]*'Cold Chain Index'!G$8)+(Table8[[#This Row],[Rent]]*'Cold Chain Index'!G$9)+(Table8[[#This Row],[Supplies]]*'Cold Chain Index'!G$10)+(Table8[[#This Row],[Maintenance]]*'Cold Chain Index'!G$11)+(Table8[[#This Row],[Other]]*'Cold Chain Index'!G$12)</f>
        <v>9.5968852135697141E-2</v>
      </c>
      <c r="F111" s="137">
        <f>'Cold Chain Index'!$N$7+VLOOKUP(B111,'Cold Chain Index'!$P$7:$Q$12,2,0)</f>
        <v>3.317408046138004E-2</v>
      </c>
      <c r="G111" s="137">
        <f>IF(Table8[[#This Row],[State]]="",'Cold Chain Index'!$N$8,'Cold Chain Index'!$N$8+VLOOKUP(C111,'Cold Chain Index'!$S$7:$T$57,2,0))</f>
        <v>0.14793577981651368</v>
      </c>
      <c r="H111" s="138">
        <f>IF(Table8[[#This Row],[Metro]]="",'Cold Chain Index'!$N$9,'Cold Chain Index'!$N$9+VLOOKUP(D111,'Metro Rent'!$B$12:$AU$91,40,0))</f>
        <v>0.13504743780052927</v>
      </c>
      <c r="I111" s="138">
        <f>'Cold Chain Index'!$N$10</f>
        <v>8.1311992786293932E-2</v>
      </c>
      <c r="J111" s="138">
        <f>'Cold Chain Index'!$N$11</f>
        <v>9.1895223420647126E-2</v>
      </c>
      <c r="K111" s="138">
        <f>'Cold Chain Index'!$N$12</f>
        <v>8.1311992786293932E-2</v>
      </c>
    </row>
    <row r="112" spans="2:11">
      <c r="B112" s="130" t="s">
        <v>133</v>
      </c>
      <c r="C112" s="130" t="s">
        <v>76</v>
      </c>
      <c r="D112" s="130" t="s">
        <v>263</v>
      </c>
      <c r="E112" s="137">
        <f>(Table8[[#This Row],[Labor]]*'Cold Chain Index'!G$7)+(Table8[[#This Row],[Electric]]*'Cold Chain Index'!G$8)+(Table8[[#This Row],[Rent]]*'Cold Chain Index'!G$9)+(Table8[[#This Row],[Supplies]]*'Cold Chain Index'!G$10)+(Table8[[#This Row],[Maintenance]]*'Cold Chain Index'!G$11)+(Table8[[#This Row],[Other]]*'Cold Chain Index'!G$12)</f>
        <v>0.15520227680103854</v>
      </c>
      <c r="F112" s="137">
        <f>'Cold Chain Index'!$N$7+VLOOKUP(B112,'Cold Chain Index'!$P$7:$Q$12,2,0)</f>
        <v>3.317408046138004E-2</v>
      </c>
      <c r="G112" s="137">
        <f>IF(Table8[[#This Row],[State]]="",'Cold Chain Index'!$N$8,'Cold Chain Index'!$N$8+VLOOKUP(C112,'Cold Chain Index'!$S$7:$T$57,2,0))</f>
        <v>0.14793577981651368</v>
      </c>
      <c r="H112" s="138">
        <f>IF(Table8[[#This Row],[Metro]]="",'Cold Chain Index'!$N$9,'Cold Chain Index'!$N$9+VLOOKUP(D112,'Metro Rent'!$B$12:$AU$91,40,0))</f>
        <v>0.26667727039017686</v>
      </c>
      <c r="I112" s="138">
        <f>'Cold Chain Index'!$N$10</f>
        <v>8.1311992786293932E-2</v>
      </c>
      <c r="J112" s="138">
        <f>'Cold Chain Index'!$N$11</f>
        <v>9.1895223420647126E-2</v>
      </c>
      <c r="K112" s="138">
        <f>'Cold Chain Index'!$N$12</f>
        <v>8.1311992786293932E-2</v>
      </c>
    </row>
    <row r="113" spans="2:11">
      <c r="B113" s="130" t="s">
        <v>133</v>
      </c>
      <c r="C113" s="130" t="s">
        <v>76</v>
      </c>
      <c r="D113" s="130"/>
      <c r="E113" s="137">
        <f>(Table8[[#This Row],[Labor]]*'Cold Chain Index'!G$7)+(Table8[[#This Row],[Electric]]*'Cold Chain Index'!G$8)+(Table8[[#This Row],[Rent]]*'Cold Chain Index'!G$9)+(Table8[[#This Row],[Supplies]]*'Cold Chain Index'!G$10)+(Table8[[#This Row],[Maintenance]]*'Cold Chain Index'!G$11)+(Table8[[#This Row],[Other]]*'Cold Chain Index'!G$12)</f>
        <v>0.15552978360647154</v>
      </c>
      <c r="F113" s="137">
        <f>'Cold Chain Index'!$N$7+VLOOKUP(B113,'Cold Chain Index'!$P$7:$Q$12,2,0)</f>
        <v>3.317408046138004E-2</v>
      </c>
      <c r="G113" s="137">
        <f>IF(Table8[[#This Row],[State]]="",'Cold Chain Index'!$N$8,'Cold Chain Index'!$N$8+VLOOKUP(C113,'Cold Chain Index'!$S$7:$T$57,2,0))</f>
        <v>0.14793577981651368</v>
      </c>
      <c r="H113" s="138">
        <f>IF(Table8[[#This Row],[Metro]]="",'Cold Chain Index'!$N$9,'Cold Chain Index'!$N$9+VLOOKUP(D113,'Metro Rent'!$B$12:$AU$91,40,0))</f>
        <v>0.26740506329113911</v>
      </c>
      <c r="I113" s="138">
        <f>'Cold Chain Index'!$N$10</f>
        <v>8.1311992786293932E-2</v>
      </c>
      <c r="J113" s="138">
        <f>'Cold Chain Index'!$N$11</f>
        <v>9.1895223420647126E-2</v>
      </c>
      <c r="K113" s="138">
        <f>'Cold Chain Index'!$N$12</f>
        <v>8.1311992786293932E-2</v>
      </c>
    </row>
    <row r="114" spans="2:11">
      <c r="B114" s="130" t="s">
        <v>133</v>
      </c>
      <c r="C114" s="130" t="s">
        <v>80</v>
      </c>
      <c r="D114" s="130"/>
      <c r="E114" s="137">
        <f>(Table8[[#This Row],[Labor]]*'Cold Chain Index'!G$7)+(Table8[[#This Row],[Electric]]*'Cold Chain Index'!G$8)+(Table8[[#This Row],[Rent]]*'Cold Chain Index'!G$9)+(Table8[[#This Row],[Supplies]]*'Cold Chain Index'!G$10)+(Table8[[#This Row],[Maintenance]]*'Cold Chain Index'!G$11)+(Table8[[#This Row],[Other]]*'Cold Chain Index'!G$12)</f>
        <v>0.15097154428422935</v>
      </c>
      <c r="F114" s="137">
        <f>'Cold Chain Index'!$N$7+VLOOKUP(B114,'Cold Chain Index'!$P$7:$Q$12,2,0)</f>
        <v>3.317408046138004E-2</v>
      </c>
      <c r="G114" s="137">
        <f>IF(Table8[[#This Row],[State]]="",'Cold Chain Index'!$N$8,'Cold Chain Index'!$N$8+VLOOKUP(C114,'Cold Chain Index'!$S$7:$T$57,2,0))</f>
        <v>9.7288676236044744E-2</v>
      </c>
      <c r="H114" s="138">
        <f>IF(Table8[[#This Row],[Metro]]="",'Cold Chain Index'!$N$9,'Cold Chain Index'!$N$9+VLOOKUP(D114,'Metro Rent'!$B$12:$AU$91,40,0))</f>
        <v>0.26740506329113911</v>
      </c>
      <c r="I114" s="138">
        <f>'Cold Chain Index'!$N$10</f>
        <v>8.1311992786293932E-2</v>
      </c>
      <c r="J114" s="138">
        <f>'Cold Chain Index'!$N$11</f>
        <v>9.1895223420647126E-2</v>
      </c>
      <c r="K114" s="138">
        <f>'Cold Chain Index'!$N$12</f>
        <v>8.1311992786293932E-2</v>
      </c>
    </row>
    <row r="115" spans="2:11">
      <c r="B115" s="130" t="s">
        <v>133</v>
      </c>
      <c r="C115" s="130" t="s">
        <v>347</v>
      </c>
      <c r="D115" s="130" t="s">
        <v>272</v>
      </c>
      <c r="E115" s="137">
        <f>(Table8[[#This Row],[Labor]]*'Cold Chain Index'!G$7)+(Table8[[#This Row],[Electric]]*'Cold Chain Index'!G$8)+(Table8[[#This Row],[Rent]]*'Cold Chain Index'!G$9)+(Table8[[#This Row],[Supplies]]*'Cold Chain Index'!G$10)+(Table8[[#This Row],[Maintenance]]*'Cold Chain Index'!G$11)+(Table8[[#This Row],[Other]]*'Cold Chain Index'!G$12)</f>
        <v>0.15738017477317465</v>
      </c>
      <c r="F115" s="137">
        <f>'Cold Chain Index'!$N$7+VLOOKUP(B115,'Cold Chain Index'!$P$7:$Q$12,2,0)</f>
        <v>3.317408046138004E-2</v>
      </c>
      <c r="G115" s="137">
        <f>IF(Table8[[#This Row],[State]]="",'Cold Chain Index'!$N$8,'Cold Chain Index'!$N$8+VLOOKUP(C115,'Cold Chain Index'!$S$7:$T$57,2,0))</f>
        <v>-5.7971014492753381E-3</v>
      </c>
      <c r="H115" s="138">
        <f>IF(Table8[[#This Row],[Metro]]="",'Cold Chain Index'!$N$9,'Cold Chain Index'!$N$9+VLOOKUP(D115,'Metro Rent'!$B$12:$AU$91,40,0))</f>
        <v>0.30226361991474826</v>
      </c>
      <c r="I115" s="138">
        <f>'Cold Chain Index'!$N$10</f>
        <v>8.1311992786293932E-2</v>
      </c>
      <c r="J115" s="138">
        <f>'Cold Chain Index'!$N$11</f>
        <v>9.1895223420647126E-2</v>
      </c>
      <c r="K115" s="138">
        <f>'Cold Chain Index'!$N$12</f>
        <v>8.1311992786293932E-2</v>
      </c>
    </row>
    <row r="116" spans="2:11">
      <c r="B116" s="130" t="s">
        <v>133</v>
      </c>
      <c r="C116" s="130" t="s">
        <v>347</v>
      </c>
      <c r="D116" s="130" t="s">
        <v>310</v>
      </c>
      <c r="E116" s="137">
        <f>(Table8[[#This Row],[Labor]]*'Cold Chain Index'!G$7)+(Table8[[#This Row],[Electric]]*'Cold Chain Index'!G$8)+(Table8[[#This Row],[Rent]]*'Cold Chain Index'!G$9)+(Table8[[#This Row],[Supplies]]*'Cold Chain Index'!G$10)+(Table8[[#This Row],[Maintenance]]*'Cold Chain Index'!G$11)+(Table8[[#This Row],[Other]]*'Cold Chain Index'!G$12)</f>
        <v>0.12669646204598911</v>
      </c>
      <c r="F116" s="137">
        <f>'Cold Chain Index'!$N$7+VLOOKUP(B116,'Cold Chain Index'!$P$7:$Q$12,2,0)</f>
        <v>3.317408046138004E-2</v>
      </c>
      <c r="G116" s="137">
        <f>IF(Table8[[#This Row],[State]]="",'Cold Chain Index'!$N$8,'Cold Chain Index'!$N$8+VLOOKUP(C116,'Cold Chain Index'!$S$7:$T$57,2,0))</f>
        <v>-5.7971014492753381E-3</v>
      </c>
      <c r="H116" s="138">
        <f>IF(Table8[[#This Row],[Metro]]="",'Cold Chain Index'!$N$9,'Cold Chain Index'!$N$9+VLOOKUP(D116,'Metro Rent'!$B$12:$AU$91,40,0))</f>
        <v>0.2340775916321137</v>
      </c>
      <c r="I116" s="138">
        <f>'Cold Chain Index'!$N$10</f>
        <v>8.1311992786293932E-2</v>
      </c>
      <c r="J116" s="138">
        <f>'Cold Chain Index'!$N$11</f>
        <v>9.1895223420647126E-2</v>
      </c>
      <c r="K116" s="138">
        <f>'Cold Chain Index'!$N$12</f>
        <v>8.1311992786293932E-2</v>
      </c>
    </row>
    <row r="117" spans="2:11">
      <c r="B117" s="130" t="s">
        <v>133</v>
      </c>
      <c r="C117" s="130" t="s">
        <v>347</v>
      </c>
      <c r="D117" s="130"/>
      <c r="E117" s="137">
        <f>(Table8[[#This Row],[Labor]]*'Cold Chain Index'!G$7)+(Table8[[#This Row],[Electric]]*'Cold Chain Index'!G$8)+(Table8[[#This Row],[Rent]]*'Cold Chain Index'!G$9)+(Table8[[#This Row],[Supplies]]*'Cold Chain Index'!G$10)+(Table8[[#This Row],[Maintenance]]*'Cold Chain Index'!G$11)+(Table8[[#This Row],[Other]]*'Cold Chain Index'!G$12)</f>
        <v>0.14169382429255054</v>
      </c>
      <c r="F117" s="137">
        <f>'Cold Chain Index'!$N$7+VLOOKUP(B117,'Cold Chain Index'!$P$7:$Q$12,2,0)</f>
        <v>3.317408046138004E-2</v>
      </c>
      <c r="G117" s="137">
        <f>IF(Table8[[#This Row],[State]]="",'Cold Chain Index'!$N$8,'Cold Chain Index'!$N$8+VLOOKUP(C117,'Cold Chain Index'!$S$7:$T$57,2,0))</f>
        <v>-5.7971014492753381E-3</v>
      </c>
      <c r="H117" s="138">
        <f>IF(Table8[[#This Row],[Metro]]="",'Cold Chain Index'!$N$9,'Cold Chain Index'!$N$9+VLOOKUP(D117,'Metro Rent'!$B$12:$AU$91,40,0))</f>
        <v>0.26740506329113911</v>
      </c>
      <c r="I117" s="138">
        <f>'Cold Chain Index'!$N$10</f>
        <v>8.1311992786293932E-2</v>
      </c>
      <c r="J117" s="138">
        <f>'Cold Chain Index'!$N$11</f>
        <v>9.1895223420647126E-2</v>
      </c>
      <c r="K117" s="138">
        <f>'Cold Chain Index'!$N$12</f>
        <v>8.1311992786293932E-2</v>
      </c>
    </row>
    <row r="118" spans="2:11">
      <c r="B118" s="130" t="s">
        <v>133</v>
      </c>
      <c r="C118" s="131" t="s">
        <v>86</v>
      </c>
      <c r="D118" s="130" t="s">
        <v>328</v>
      </c>
      <c r="E118" s="137">
        <f>(Table8[[#This Row],[Labor]]*'Cold Chain Index'!G$7)+(Table8[[#This Row],[Electric]]*'Cold Chain Index'!G$8)+(Table8[[#This Row],[Rent]]*'Cold Chain Index'!G$9)+(Table8[[#This Row],[Supplies]]*'Cold Chain Index'!G$10)+(Table8[[#This Row],[Maintenance]]*'Cold Chain Index'!G$11)+(Table8[[#This Row],[Other]]*'Cold Chain Index'!G$12)</f>
        <v>0.19376425057654623</v>
      </c>
      <c r="F118" s="137">
        <f>'Cold Chain Index'!$N$7+VLOOKUP(B118,'Cold Chain Index'!$P$7:$Q$12,2,0)</f>
        <v>3.317408046138004E-2</v>
      </c>
      <c r="G118" s="137">
        <f>IF(Table8[[#This Row],[State]]="",'Cold Chain Index'!$N$8,'Cold Chain Index'!$N$8+VLOOKUP(C118,'Cold Chain Index'!$S$7:$T$57,2,0))</f>
        <v>0.13651315789473689</v>
      </c>
      <c r="H118" s="138">
        <f>IF(Table8[[#This Row],[Metro]]="",'Cold Chain Index'!$N$9,'Cold Chain Index'!$N$9+VLOOKUP(D118,'Metro Rent'!$B$12:$AU$91,40,0))</f>
        <v>0.35465506983121597</v>
      </c>
      <c r="I118" s="138">
        <f>'Cold Chain Index'!$N$10</f>
        <v>8.1311992786293932E-2</v>
      </c>
      <c r="J118" s="138">
        <f>'Cold Chain Index'!$N$11</f>
        <v>9.1895223420647126E-2</v>
      </c>
      <c r="K118" s="138">
        <f>'Cold Chain Index'!$N$12</f>
        <v>8.1311992786293932E-2</v>
      </c>
    </row>
    <row r="119" spans="2:11">
      <c r="B119" s="130" t="s">
        <v>133</v>
      </c>
      <c r="C119" s="131" t="s">
        <v>86</v>
      </c>
      <c r="D119" s="130"/>
      <c r="E119" s="137">
        <f>(Table8[[#This Row],[Labor]]*'Cold Chain Index'!G$7)+(Table8[[#This Row],[Electric]]*'Cold Chain Index'!G$8)+(Table8[[#This Row],[Rent]]*'Cold Chain Index'!G$9)+(Table8[[#This Row],[Supplies]]*'Cold Chain Index'!G$10)+(Table8[[#This Row],[Maintenance]]*'Cold Chain Index'!G$11)+(Table8[[#This Row],[Other]]*'Cold Chain Index'!G$12)</f>
        <v>0.15450174763351165</v>
      </c>
      <c r="F119" s="137">
        <f>'Cold Chain Index'!$N$7+VLOOKUP(B119,'Cold Chain Index'!$P$7:$Q$12,2,0)</f>
        <v>3.317408046138004E-2</v>
      </c>
      <c r="G119" s="137">
        <f>IF(Table8[[#This Row],[State]]="",'Cold Chain Index'!$N$8,'Cold Chain Index'!$N$8+VLOOKUP(C119,'Cold Chain Index'!$S$7:$T$57,2,0))</f>
        <v>0.13651315789473689</v>
      </c>
      <c r="H119" s="138">
        <f>IF(Table8[[#This Row],[Metro]]="",'Cold Chain Index'!$N$9,'Cold Chain Index'!$N$9+VLOOKUP(D119,'Metro Rent'!$B$12:$AU$91,40,0))</f>
        <v>0.26740506329113911</v>
      </c>
      <c r="I119" s="138">
        <f>'Cold Chain Index'!$N$10</f>
        <v>8.1311992786293932E-2</v>
      </c>
      <c r="J119" s="138">
        <f>'Cold Chain Index'!$N$11</f>
        <v>9.1895223420647126E-2</v>
      </c>
      <c r="K119" s="138">
        <f>'Cold Chain Index'!$N$12</f>
        <v>8.1311992786293932E-2</v>
      </c>
    </row>
    <row r="120" spans="2:11">
      <c r="B120" s="130" t="s">
        <v>133</v>
      </c>
      <c r="C120" s="181" t="s">
        <v>348</v>
      </c>
      <c r="D120" s="130" t="s">
        <v>271</v>
      </c>
      <c r="E120" s="137">
        <f>(Table8[[#This Row],[Labor]]*'Cold Chain Index'!G$7)+(Table8[[#This Row],[Electric]]*'Cold Chain Index'!G$8)+(Table8[[#This Row],[Rent]]*'Cold Chain Index'!G$9)+(Table8[[#This Row],[Supplies]]*'Cold Chain Index'!G$10)+(Table8[[#This Row],[Maintenance]]*'Cold Chain Index'!G$11)+(Table8[[#This Row],[Other]]*'Cold Chain Index'!G$12)</f>
        <v>0.11671771756562965</v>
      </c>
      <c r="F120" s="137">
        <f>'Cold Chain Index'!$N$7+VLOOKUP(B120,'Cold Chain Index'!$P$7:$Q$12,2,0)</f>
        <v>3.317408046138004E-2</v>
      </c>
      <c r="G120" s="137">
        <f>IF(Table8[[#This Row],[State]]="",'Cold Chain Index'!$N$8,'Cold Chain Index'!$N$8+VLOOKUP(C120,'Cold Chain Index'!$S$7:$T$57,2,0))</f>
        <v>7.6119402985074622E-2</v>
      </c>
      <c r="H120" s="138">
        <f>IF(Table8[[#This Row],[Metro]]="",'Cold Chain Index'!$N$9,'Cold Chain Index'!$N$9+VLOOKUP(D120,'Metro Rent'!$B$12:$AU$91,40,0))</f>
        <v>0.19551930301111153</v>
      </c>
      <c r="I120" s="138">
        <f>'Cold Chain Index'!$N$10</f>
        <v>8.1311992786293932E-2</v>
      </c>
      <c r="J120" s="138">
        <f>'Cold Chain Index'!$N$11</f>
        <v>9.1895223420647126E-2</v>
      </c>
      <c r="K120" s="138">
        <f>'Cold Chain Index'!$N$12</f>
        <v>8.1311992786293932E-2</v>
      </c>
    </row>
    <row r="121" spans="2:11">
      <c r="B121" s="130" t="s">
        <v>133</v>
      </c>
      <c r="C121" s="130" t="s">
        <v>348</v>
      </c>
      <c r="D121" s="130" t="s">
        <v>283</v>
      </c>
      <c r="E121" s="137">
        <f>(Table8[[#This Row],[Labor]]*'Cold Chain Index'!G$7)+(Table8[[#This Row],[Electric]]*'Cold Chain Index'!G$8)+(Table8[[#This Row],[Rent]]*'Cold Chain Index'!G$9)+(Table8[[#This Row],[Supplies]]*'Cold Chain Index'!G$10)+(Table8[[#This Row],[Maintenance]]*'Cold Chain Index'!G$11)+(Table8[[#This Row],[Other]]*'Cold Chain Index'!G$12)</f>
        <v>0.13940662158196732</v>
      </c>
      <c r="F121" s="137">
        <f>'Cold Chain Index'!$N$7+VLOOKUP(B121,'Cold Chain Index'!$P$7:$Q$12,2,0)</f>
        <v>3.317408046138004E-2</v>
      </c>
      <c r="G121" s="137">
        <f>IF(Table8[[#This Row],[State]]="",'Cold Chain Index'!$N$8,'Cold Chain Index'!$N$8+VLOOKUP(C121,'Cold Chain Index'!$S$7:$T$57,2,0))</f>
        <v>7.6119402985074622E-2</v>
      </c>
      <c r="H121" s="138">
        <f>IF(Table8[[#This Row],[Metro]]="",'Cold Chain Index'!$N$9,'Cold Chain Index'!$N$9+VLOOKUP(D121,'Metro Rent'!$B$12:$AU$91,40,0))</f>
        <v>0.24593908971408418</v>
      </c>
      <c r="I121" s="138">
        <f>'Cold Chain Index'!$N$10</f>
        <v>8.1311992786293932E-2</v>
      </c>
      <c r="J121" s="138">
        <f>'Cold Chain Index'!$N$11</f>
        <v>9.1895223420647126E-2</v>
      </c>
      <c r="K121" s="138">
        <f>'Cold Chain Index'!$N$12</f>
        <v>8.1311992786293932E-2</v>
      </c>
    </row>
    <row r="122" spans="2:11">
      <c r="B122" s="130" t="s">
        <v>133</v>
      </c>
      <c r="C122" s="181" t="s">
        <v>348</v>
      </c>
      <c r="D122" s="130"/>
      <c r="E122" s="137">
        <f>(Table8[[#This Row],[Labor]]*'Cold Chain Index'!G$7)+(Table8[[#This Row],[Electric]]*'Cold Chain Index'!G$8)+(Table8[[#This Row],[Rent]]*'Cold Chain Index'!G$9)+(Table8[[#This Row],[Supplies]]*'Cold Chain Index'!G$10)+(Table8[[#This Row],[Maintenance]]*'Cold Chain Index'!G$11)+(Table8[[#This Row],[Other]]*'Cold Chain Index'!G$12)</f>
        <v>0.14906630969164203</v>
      </c>
      <c r="F122" s="137">
        <f>'Cold Chain Index'!$N$7+VLOOKUP(B122,'Cold Chain Index'!$P$7:$Q$12,2,0)</f>
        <v>3.317408046138004E-2</v>
      </c>
      <c r="G122" s="137">
        <f>IF(Table8[[#This Row],[State]]="",'Cold Chain Index'!$N$8,'Cold Chain Index'!$N$8+VLOOKUP(C122,'Cold Chain Index'!$S$7:$T$57,2,0))</f>
        <v>7.6119402985074622E-2</v>
      </c>
      <c r="H122" s="138">
        <f>IF(Table8[[#This Row],[Metro]]="",'Cold Chain Index'!$N$9,'Cold Chain Index'!$N$9+VLOOKUP(D122,'Metro Rent'!$B$12:$AU$91,40,0))</f>
        <v>0.26740506329113911</v>
      </c>
      <c r="I122" s="138">
        <f>'Cold Chain Index'!$N$10</f>
        <v>8.1311992786293932E-2</v>
      </c>
      <c r="J122" s="138">
        <f>'Cold Chain Index'!$N$11</f>
        <v>9.1895223420647126E-2</v>
      </c>
      <c r="K122" s="138">
        <f>'Cold Chain Index'!$N$12</f>
        <v>8.1311992786293932E-2</v>
      </c>
    </row>
    <row r="123" spans="2:11">
      <c r="B123" s="130" t="s">
        <v>133</v>
      </c>
      <c r="C123" s="130" t="s">
        <v>89</v>
      </c>
      <c r="D123" s="130" t="s">
        <v>294</v>
      </c>
      <c r="E123" s="137">
        <f>(Table8[[#This Row],[Labor]]*'Cold Chain Index'!G$7)+(Table8[[#This Row],[Electric]]*'Cold Chain Index'!G$8)+(Table8[[#This Row],[Rent]]*'Cold Chain Index'!G$9)+(Table8[[#This Row],[Supplies]]*'Cold Chain Index'!G$10)+(Table8[[#This Row],[Maintenance]]*'Cold Chain Index'!G$11)+(Table8[[#This Row],[Other]]*'Cold Chain Index'!G$12)</f>
        <v>0.1272518050605371</v>
      </c>
      <c r="F123" s="137">
        <f>'Cold Chain Index'!$N$7+VLOOKUP(B123,'Cold Chain Index'!$P$7:$Q$12,2,0)</f>
        <v>3.317408046138004E-2</v>
      </c>
      <c r="G123" s="137">
        <f>IF(Table8[[#This Row],[State]]="",'Cold Chain Index'!$N$8,'Cold Chain Index'!$N$8+VLOOKUP(C123,'Cold Chain Index'!$S$7:$T$57,2,0))</f>
        <v>0.17406143344709893</v>
      </c>
      <c r="H123" s="138">
        <f>IF(Table8[[#This Row],[Metro]]="",'Cold Chain Index'!$N$9,'Cold Chain Index'!$N$9+VLOOKUP(D123,'Metro Rent'!$B$12:$AU$91,40,0))</f>
        <v>0.19933998024072325</v>
      </c>
      <c r="I123" s="138">
        <f>'Cold Chain Index'!$N$10</f>
        <v>8.1311992786293932E-2</v>
      </c>
      <c r="J123" s="138">
        <f>'Cold Chain Index'!$N$11</f>
        <v>9.1895223420647126E-2</v>
      </c>
      <c r="K123" s="138">
        <f>'Cold Chain Index'!$N$12</f>
        <v>8.1311992786293932E-2</v>
      </c>
    </row>
    <row r="124" spans="2:11">
      <c r="B124" s="130" t="s">
        <v>133</v>
      </c>
      <c r="C124" s="130" t="s">
        <v>89</v>
      </c>
      <c r="D124" s="130" t="s">
        <v>298</v>
      </c>
      <c r="E124" s="137">
        <f>(Table8[[#This Row],[Labor]]*'Cold Chain Index'!G$7)+(Table8[[#This Row],[Electric]]*'Cold Chain Index'!G$8)+(Table8[[#This Row],[Rent]]*'Cold Chain Index'!G$9)+(Table8[[#This Row],[Supplies]]*'Cold Chain Index'!G$10)+(Table8[[#This Row],[Maintenance]]*'Cold Chain Index'!G$11)+(Table8[[#This Row],[Other]]*'Cold Chain Index'!G$12)</f>
        <v>6.5405977547717847E-2</v>
      </c>
      <c r="F124" s="137">
        <f>'Cold Chain Index'!$N$7+VLOOKUP(B124,'Cold Chain Index'!$P$7:$Q$12,2,0)</f>
        <v>3.317408046138004E-2</v>
      </c>
      <c r="G124" s="137">
        <f>IF(Table8[[#This Row],[State]]="",'Cold Chain Index'!$N$8,'Cold Chain Index'!$N$8+VLOOKUP(C124,'Cold Chain Index'!$S$7:$T$57,2,0))</f>
        <v>0.17406143344709893</v>
      </c>
      <c r="H124" s="138">
        <f>IF(Table8[[#This Row],[Metro]]="",'Cold Chain Index'!$N$9,'Cold Chain Index'!$N$9+VLOOKUP(D124,'Metro Rent'!$B$12:$AU$91,40,0))</f>
        <v>6.1904807990013772E-2</v>
      </c>
      <c r="I124" s="138">
        <f>'Cold Chain Index'!$N$10</f>
        <v>8.1311992786293932E-2</v>
      </c>
      <c r="J124" s="138">
        <f>'Cold Chain Index'!$N$11</f>
        <v>9.1895223420647126E-2</v>
      </c>
      <c r="K124" s="138">
        <f>'Cold Chain Index'!$N$12</f>
        <v>8.1311992786293932E-2</v>
      </c>
    </row>
    <row r="125" spans="2:11">
      <c r="B125" s="130" t="s">
        <v>133</v>
      </c>
      <c r="C125" s="130" t="s">
        <v>89</v>
      </c>
      <c r="D125" s="130"/>
      <c r="E125" s="137">
        <f>(Table8[[#This Row],[Labor]]*'Cold Chain Index'!G$7)+(Table8[[#This Row],[Electric]]*'Cold Chain Index'!G$8)+(Table8[[#This Row],[Rent]]*'Cold Chain Index'!G$9)+(Table8[[#This Row],[Supplies]]*'Cold Chain Index'!G$10)+(Table8[[#This Row],[Maintenance]]*'Cold Chain Index'!G$11)+(Table8[[#This Row],[Other]]*'Cold Chain Index'!G$12)</f>
        <v>0.15788109243322423</v>
      </c>
      <c r="F125" s="137">
        <f>'Cold Chain Index'!$N$7+VLOOKUP(B125,'Cold Chain Index'!$P$7:$Q$12,2,0)</f>
        <v>3.317408046138004E-2</v>
      </c>
      <c r="G125" s="137">
        <f>IF(Table8[[#This Row],[State]]="",'Cold Chain Index'!$N$8,'Cold Chain Index'!$N$8+VLOOKUP(C125,'Cold Chain Index'!$S$7:$T$57,2,0))</f>
        <v>0.17406143344709893</v>
      </c>
      <c r="H125" s="138">
        <f>IF(Table8[[#This Row],[Metro]]="",'Cold Chain Index'!$N$9,'Cold Chain Index'!$N$9+VLOOKUP(D125,'Metro Rent'!$B$12:$AU$91,40,0))</f>
        <v>0.26740506329113911</v>
      </c>
      <c r="I125" s="138">
        <f>'Cold Chain Index'!$N$10</f>
        <v>8.1311992786293932E-2</v>
      </c>
      <c r="J125" s="138">
        <f>'Cold Chain Index'!$N$11</f>
        <v>9.1895223420647126E-2</v>
      </c>
      <c r="K125" s="138">
        <f>'Cold Chain Index'!$N$12</f>
        <v>8.1311992786293932E-2</v>
      </c>
    </row>
    <row r="126" spans="2:11">
      <c r="B126" s="130" t="s">
        <v>133</v>
      </c>
      <c r="C126" s="130" t="s">
        <v>90</v>
      </c>
      <c r="D126" s="130" t="s">
        <v>264</v>
      </c>
      <c r="E126" s="137">
        <f>(Table8[[#This Row],[Labor]]*'Cold Chain Index'!G$7)+(Table8[[#This Row],[Electric]]*'Cold Chain Index'!G$8)+(Table8[[#This Row],[Rent]]*'Cold Chain Index'!G$9)+(Table8[[#This Row],[Supplies]]*'Cold Chain Index'!G$10)+(Table8[[#This Row],[Maintenance]]*'Cold Chain Index'!G$11)+(Table8[[#This Row],[Other]]*'Cold Chain Index'!G$12)</f>
        <v>0.29020080799432318</v>
      </c>
      <c r="F126" s="137">
        <f>'Cold Chain Index'!$N$7+VLOOKUP(B126,'Cold Chain Index'!$P$7:$Q$12,2,0)</f>
        <v>3.317408046138004E-2</v>
      </c>
      <c r="G126" s="137">
        <f>IF(Table8[[#This Row],[State]]="",'Cold Chain Index'!$N$8,'Cold Chain Index'!$N$8+VLOOKUP(C126,'Cold Chain Index'!$S$7:$T$57,2,0))</f>
        <v>0.19141914191419149</v>
      </c>
      <c r="H126" s="138">
        <f>IF(Table8[[#This Row],[Metro]]="",'Cold Chain Index'!$N$9,'Cold Chain Index'!$N$9+VLOOKUP(D126,'Metro Rent'!$B$12:$AU$91,40,0))</f>
        <v>0.55797733395571814</v>
      </c>
      <c r="I126" s="138">
        <f>'Cold Chain Index'!$N$10</f>
        <v>8.1311992786293932E-2</v>
      </c>
      <c r="J126" s="138">
        <f>'Cold Chain Index'!$N$11</f>
        <v>9.1895223420647126E-2</v>
      </c>
      <c r="K126" s="138">
        <f>'Cold Chain Index'!$N$12</f>
        <v>8.1311992786293932E-2</v>
      </c>
    </row>
    <row r="127" spans="2:11">
      <c r="B127" s="130" t="s">
        <v>133</v>
      </c>
      <c r="C127" s="130" t="s">
        <v>90</v>
      </c>
      <c r="D127" s="130" t="s">
        <v>277</v>
      </c>
      <c r="E127" s="137">
        <f>(Table8[[#This Row],[Labor]]*'Cold Chain Index'!G$7)+(Table8[[#This Row],[Electric]]*'Cold Chain Index'!G$8)+(Table8[[#This Row],[Rent]]*'Cold Chain Index'!G$9)+(Table8[[#This Row],[Supplies]]*'Cold Chain Index'!G$10)+(Table8[[#This Row],[Maintenance]]*'Cold Chain Index'!G$11)+(Table8[[#This Row],[Other]]*'Cold Chain Index'!G$12)</f>
        <v>0.17783218851740412</v>
      </c>
      <c r="F127" s="137">
        <f>'Cold Chain Index'!$N$7+VLOOKUP(B127,'Cold Chain Index'!$P$7:$Q$12,2,0)</f>
        <v>3.317408046138004E-2</v>
      </c>
      <c r="G127" s="137">
        <f>IF(Table8[[#This Row],[State]]="",'Cold Chain Index'!$N$8,'Cold Chain Index'!$N$8+VLOOKUP(C127,'Cold Chain Index'!$S$7:$T$57,2,0))</f>
        <v>0.19141914191419149</v>
      </c>
      <c r="H127" s="138">
        <f>IF(Table8[[#This Row],[Metro]]="",'Cold Chain Index'!$N$9,'Cold Chain Index'!$N$9+VLOOKUP(D127,'Metro Rent'!$B$12:$AU$91,40,0))</f>
        <v>0.30826929067367598</v>
      </c>
      <c r="I127" s="138">
        <f>'Cold Chain Index'!$N$10</f>
        <v>8.1311992786293932E-2</v>
      </c>
      <c r="J127" s="138">
        <f>'Cold Chain Index'!$N$11</f>
        <v>9.1895223420647126E-2</v>
      </c>
      <c r="K127" s="138">
        <f>'Cold Chain Index'!$N$12</f>
        <v>8.1311992786293932E-2</v>
      </c>
    </row>
    <row r="128" spans="2:11">
      <c r="B128" s="130" t="s">
        <v>133</v>
      </c>
      <c r="C128" s="130" t="s">
        <v>90</v>
      </c>
      <c r="D128" s="130" t="s">
        <v>280</v>
      </c>
      <c r="E128" s="137">
        <f>(Table8[[#This Row],[Labor]]*'Cold Chain Index'!G$7)+(Table8[[#This Row],[Electric]]*'Cold Chain Index'!G$8)+(Table8[[#This Row],[Rent]]*'Cold Chain Index'!G$9)+(Table8[[#This Row],[Supplies]]*'Cold Chain Index'!G$10)+(Table8[[#This Row],[Maintenance]]*'Cold Chain Index'!G$11)+(Table8[[#This Row],[Other]]*'Cold Chain Index'!G$12)</f>
        <v>0.17324513654712625</v>
      </c>
      <c r="F128" s="137">
        <f>'Cold Chain Index'!$N$7+VLOOKUP(B128,'Cold Chain Index'!$P$7:$Q$12,2,0)</f>
        <v>3.317408046138004E-2</v>
      </c>
      <c r="G128" s="137">
        <f>IF(Table8[[#This Row],[State]]="",'Cold Chain Index'!$N$8,'Cold Chain Index'!$N$8+VLOOKUP(C128,'Cold Chain Index'!$S$7:$T$57,2,0))</f>
        <v>0.19141914191419149</v>
      </c>
      <c r="H128" s="138">
        <f>IF(Table8[[#This Row],[Metro]]="",'Cold Chain Index'!$N$9,'Cold Chain Index'!$N$9+VLOOKUP(D128,'Metro Rent'!$B$12:$AU$91,40,0))</f>
        <v>0.29807584185083624</v>
      </c>
      <c r="I128" s="138">
        <f>'Cold Chain Index'!$N$10</f>
        <v>8.1311992786293932E-2</v>
      </c>
      <c r="J128" s="138">
        <f>'Cold Chain Index'!$N$11</f>
        <v>9.1895223420647126E-2</v>
      </c>
      <c r="K128" s="138">
        <f>'Cold Chain Index'!$N$12</f>
        <v>8.1311992786293932E-2</v>
      </c>
    </row>
    <row r="129" spans="2:11">
      <c r="B129" s="130" t="s">
        <v>133</v>
      </c>
      <c r="C129" s="130" t="s">
        <v>90</v>
      </c>
      <c r="D129" s="130" t="s">
        <v>99</v>
      </c>
      <c r="E129" s="137">
        <f>(Table8[[#This Row],[Labor]]*'Cold Chain Index'!G$7)+(Table8[[#This Row],[Electric]]*'Cold Chain Index'!G$8)+(Table8[[#This Row],[Rent]]*'Cold Chain Index'!G$9)+(Table8[[#This Row],[Supplies]]*'Cold Chain Index'!G$10)+(Table8[[#This Row],[Maintenance]]*'Cold Chain Index'!G$11)+(Table8[[#This Row],[Other]]*'Cold Chain Index'!G$12)</f>
        <v>0.13747590577789554</v>
      </c>
      <c r="F129" s="137">
        <f>'Cold Chain Index'!$N$7+VLOOKUP(B129,'Cold Chain Index'!$P$7:$Q$12,2,0)</f>
        <v>3.317408046138004E-2</v>
      </c>
      <c r="G129" s="137">
        <f>IF(Table8[[#This Row],[State]]="",'Cold Chain Index'!$N$8,'Cold Chain Index'!$N$8+VLOOKUP(C129,'Cold Chain Index'!$S$7:$T$57,2,0))</f>
        <v>0.19141914191419149</v>
      </c>
      <c r="H129" s="138">
        <f>IF(Table8[[#This Row],[Metro]]="",'Cold Chain Index'!$N$9,'Cold Chain Index'!$N$9+VLOOKUP(D129,'Metro Rent'!$B$12:$AU$91,40,0))</f>
        <v>0.21858866236365684</v>
      </c>
      <c r="I129" s="138">
        <f>'Cold Chain Index'!$N$10</f>
        <v>8.1311992786293932E-2</v>
      </c>
      <c r="J129" s="138">
        <f>'Cold Chain Index'!$N$11</f>
        <v>9.1895223420647126E-2</v>
      </c>
      <c r="K129" s="138">
        <f>'Cold Chain Index'!$N$12</f>
        <v>8.1311992786293932E-2</v>
      </c>
    </row>
    <row r="130" spans="2:11">
      <c r="B130" s="130" t="s">
        <v>133</v>
      </c>
      <c r="C130" s="130" t="s">
        <v>90</v>
      </c>
      <c r="D130" s="130" t="s">
        <v>317</v>
      </c>
      <c r="E130" s="137">
        <f>(Table8[[#This Row],[Labor]]*'Cold Chain Index'!G$7)+(Table8[[#This Row],[Electric]]*'Cold Chain Index'!G$8)+(Table8[[#This Row],[Rent]]*'Cold Chain Index'!G$9)+(Table8[[#This Row],[Supplies]]*'Cold Chain Index'!G$10)+(Table8[[#This Row],[Maintenance]]*'Cold Chain Index'!G$11)+(Table8[[#This Row],[Other]]*'Cold Chain Index'!G$12)</f>
        <v>0.16982408391554735</v>
      </c>
      <c r="F130" s="137">
        <f>'Cold Chain Index'!$N$7+VLOOKUP(B130,'Cold Chain Index'!$P$7:$Q$12,2,0)</f>
        <v>3.317408046138004E-2</v>
      </c>
      <c r="G130" s="137">
        <f>IF(Table8[[#This Row],[State]]="",'Cold Chain Index'!$N$8,'Cold Chain Index'!$N$8+VLOOKUP(C130,'Cold Chain Index'!$S$7:$T$57,2,0))</f>
        <v>0.19141914191419149</v>
      </c>
      <c r="H130" s="138">
        <f>IF(Table8[[#This Row],[Metro]]="",'Cold Chain Index'!$N$9,'Cold Chain Index'!$N$9+VLOOKUP(D130,'Metro Rent'!$B$12:$AU$91,40,0))</f>
        <v>0.2904735026695498</v>
      </c>
      <c r="I130" s="138">
        <f>'Cold Chain Index'!$N$10</f>
        <v>8.1311992786293932E-2</v>
      </c>
      <c r="J130" s="138">
        <f>'Cold Chain Index'!$N$11</f>
        <v>9.1895223420647126E-2</v>
      </c>
      <c r="K130" s="138">
        <f>'Cold Chain Index'!$N$12</f>
        <v>8.1311992786293932E-2</v>
      </c>
    </row>
    <row r="131" spans="2:11">
      <c r="B131" s="130" t="s">
        <v>133</v>
      </c>
      <c r="C131" s="130" t="s">
        <v>90</v>
      </c>
      <c r="D131" s="130"/>
      <c r="E131" s="137">
        <f>(Table8[[#This Row],[Labor]]*'Cold Chain Index'!G$7)+(Table8[[#This Row],[Electric]]*'Cold Chain Index'!G$8)+(Table8[[#This Row],[Rent]]*'Cold Chain Index'!G$9)+(Table8[[#This Row],[Supplies]]*'Cold Chain Index'!G$10)+(Table8[[#This Row],[Maintenance]]*'Cold Chain Index'!G$11)+(Table8[[#This Row],[Other]]*'Cold Chain Index'!G$12)</f>
        <v>0.15944328619526255</v>
      </c>
      <c r="F131" s="137">
        <f>'Cold Chain Index'!$N$7+VLOOKUP(B131,'Cold Chain Index'!$P$7:$Q$12,2,0)</f>
        <v>3.317408046138004E-2</v>
      </c>
      <c r="G131" s="137">
        <f>IF(Table8[[#This Row],[State]]="",'Cold Chain Index'!$N$8,'Cold Chain Index'!$N$8+VLOOKUP(C131,'Cold Chain Index'!$S$7:$T$57,2,0))</f>
        <v>0.19141914191419149</v>
      </c>
      <c r="H131" s="138">
        <f>IF(Table8[[#This Row],[Metro]]="",'Cold Chain Index'!$N$9,'Cold Chain Index'!$N$9+VLOOKUP(D131,'Metro Rent'!$B$12:$AU$91,40,0))</f>
        <v>0.26740506329113911</v>
      </c>
      <c r="I131" s="138">
        <f>'Cold Chain Index'!$N$10</f>
        <v>8.1311992786293932E-2</v>
      </c>
      <c r="J131" s="138">
        <f>'Cold Chain Index'!$N$11</f>
        <v>9.1895223420647126E-2</v>
      </c>
      <c r="K131" s="138">
        <f>'Cold Chain Index'!$N$12</f>
        <v>8.1311992786293932E-2</v>
      </c>
    </row>
    <row r="132" spans="2:11">
      <c r="B132" s="130" t="s">
        <v>133</v>
      </c>
      <c r="C132" s="130" t="s">
        <v>93</v>
      </c>
      <c r="D132" s="130" t="s">
        <v>281</v>
      </c>
      <c r="E132" s="137">
        <f>(Table8[[#This Row],[Labor]]*'Cold Chain Index'!G$7)+(Table8[[#This Row],[Electric]]*'Cold Chain Index'!G$8)+(Table8[[#This Row],[Rent]]*'Cold Chain Index'!G$9)+(Table8[[#This Row],[Supplies]]*'Cold Chain Index'!G$10)+(Table8[[#This Row],[Maintenance]]*'Cold Chain Index'!G$11)+(Table8[[#This Row],[Other]]*'Cold Chain Index'!G$12)</f>
        <v>0.12561058109824347</v>
      </c>
      <c r="F132" s="137">
        <f>'Cold Chain Index'!$N$7+VLOOKUP(B132,'Cold Chain Index'!$P$7:$Q$12,2,0)</f>
        <v>3.317408046138004E-2</v>
      </c>
      <c r="G132" s="137">
        <f>IF(Table8[[#This Row],[State]]="",'Cold Chain Index'!$N$8,'Cold Chain Index'!$N$8+VLOOKUP(C132,'Cold Chain Index'!$S$7:$T$57,2,0))</f>
        <v>0.1157601115760112</v>
      </c>
      <c r="H132" s="138">
        <f>IF(Table8[[#This Row],[Metro]]="",'Cold Chain Index'!$N$9,'Cold Chain Index'!$N$9+VLOOKUP(D132,'Metro Rent'!$B$12:$AU$91,40,0))</f>
        <v>0.20735308025428828</v>
      </c>
      <c r="I132" s="138">
        <f>'Cold Chain Index'!$N$10</f>
        <v>8.1311992786293932E-2</v>
      </c>
      <c r="J132" s="138">
        <f>'Cold Chain Index'!$N$11</f>
        <v>9.1895223420647126E-2</v>
      </c>
      <c r="K132" s="138">
        <f>'Cold Chain Index'!$N$12</f>
        <v>8.1311992786293932E-2</v>
      </c>
    </row>
    <row r="133" spans="2:11">
      <c r="B133" s="130" t="s">
        <v>133</v>
      </c>
      <c r="C133" s="130" t="s">
        <v>93</v>
      </c>
      <c r="D133" s="130" t="s">
        <v>284</v>
      </c>
      <c r="E133" s="137">
        <f>(Table8[[#This Row],[Labor]]*'Cold Chain Index'!G$7)+(Table8[[#This Row],[Electric]]*'Cold Chain Index'!G$8)+(Table8[[#This Row],[Rent]]*'Cold Chain Index'!G$9)+(Table8[[#This Row],[Supplies]]*'Cold Chain Index'!G$10)+(Table8[[#This Row],[Maintenance]]*'Cold Chain Index'!G$11)+(Table8[[#This Row],[Other]]*'Cold Chain Index'!G$12)</f>
        <v>0.14547252106439648</v>
      </c>
      <c r="F133" s="137">
        <f>'Cold Chain Index'!$N$7+VLOOKUP(B133,'Cold Chain Index'!$P$7:$Q$12,2,0)</f>
        <v>3.317408046138004E-2</v>
      </c>
      <c r="G133" s="137">
        <f>IF(Table8[[#This Row],[State]]="",'Cold Chain Index'!$N$8,'Cold Chain Index'!$N$8+VLOOKUP(C133,'Cold Chain Index'!$S$7:$T$57,2,0))</f>
        <v>0.1157601115760112</v>
      </c>
      <c r="H133" s="138">
        <f>IF(Table8[[#This Row],[Metro]]="",'Cold Chain Index'!$N$9,'Cold Chain Index'!$N$9+VLOOKUP(D133,'Metro Rent'!$B$12:$AU$91,40,0))</f>
        <v>0.25149072462351724</v>
      </c>
      <c r="I133" s="138">
        <f>'Cold Chain Index'!$N$10</f>
        <v>8.1311992786293932E-2</v>
      </c>
      <c r="J133" s="138">
        <f>'Cold Chain Index'!$N$11</f>
        <v>9.1895223420647126E-2</v>
      </c>
      <c r="K133" s="138">
        <f>'Cold Chain Index'!$N$12</f>
        <v>8.1311992786293932E-2</v>
      </c>
    </row>
    <row r="134" spans="2:11">
      <c r="B134" s="133" t="s">
        <v>133</v>
      </c>
      <c r="C134" s="130" t="s">
        <v>93</v>
      </c>
      <c r="D134" s="130" t="s">
        <v>258</v>
      </c>
      <c r="E134" s="137">
        <f>(Table8[[#This Row],[Labor]]*'Cold Chain Index'!G$7)+(Table8[[#This Row],[Electric]]*'Cold Chain Index'!G$8)+(Table8[[#This Row],[Rent]]*'Cold Chain Index'!G$9)+(Table8[[#This Row],[Supplies]]*'Cold Chain Index'!G$10)+(Table8[[#This Row],[Maintenance]]*'Cold Chain Index'!G$11)+(Table8[[#This Row],[Other]]*'Cold Chain Index'!G$12)</f>
        <v>0.13626547432251079</v>
      </c>
      <c r="F134" s="137">
        <f>'Cold Chain Index'!$N$7+VLOOKUP(B134,'Cold Chain Index'!$P$7:$Q$12,2,0)</f>
        <v>3.317408046138004E-2</v>
      </c>
      <c r="G134" s="137">
        <f>IF(Table8[[#This Row],[State]]="",'Cold Chain Index'!$N$8,'Cold Chain Index'!$N$8+VLOOKUP(C134,'Cold Chain Index'!$S$7:$T$57,2,0))</f>
        <v>0.1157601115760112</v>
      </c>
      <c r="H134" s="138">
        <f>IF(Table8[[#This Row],[Metro]]="",'Cold Chain Index'!$N$9,'Cold Chain Index'!$N$9+VLOOKUP(D134,'Metro Rent'!$B$12:$AU$91,40,0))</f>
        <v>0.23103062075266015</v>
      </c>
      <c r="I134" s="138">
        <f>'Cold Chain Index'!$N$10</f>
        <v>8.1311992786293932E-2</v>
      </c>
      <c r="J134" s="138">
        <f>'Cold Chain Index'!$N$11</f>
        <v>9.1895223420647126E-2</v>
      </c>
      <c r="K134" s="138">
        <f>'Cold Chain Index'!$N$12</f>
        <v>8.1311992786293932E-2</v>
      </c>
    </row>
    <row r="135" spans="2:11">
      <c r="B135" s="133" t="s">
        <v>133</v>
      </c>
      <c r="C135" s="131" t="s">
        <v>93</v>
      </c>
      <c r="D135" s="135" t="s">
        <v>312</v>
      </c>
      <c r="E135" s="137">
        <f>(Table8[[#This Row],[Labor]]*'Cold Chain Index'!G$7)+(Table8[[#This Row],[Electric]]*'Cold Chain Index'!G$8)+(Table8[[#This Row],[Rent]]*'Cold Chain Index'!G$9)+(Table8[[#This Row],[Supplies]]*'Cold Chain Index'!G$10)+(Table8[[#This Row],[Maintenance]]*'Cold Chain Index'!G$11)+(Table8[[#This Row],[Other]]*'Cold Chain Index'!G$12)</f>
        <v>0.11261112262147097</v>
      </c>
      <c r="F135" s="137">
        <f>'Cold Chain Index'!$N$7+VLOOKUP(B135,'Cold Chain Index'!$P$7:$Q$12,2,0)</f>
        <v>3.317408046138004E-2</v>
      </c>
      <c r="G135" s="137">
        <f>IF(Table8[[#This Row],[State]]="",'Cold Chain Index'!$N$8,'Cold Chain Index'!$N$8+VLOOKUP(C135,'Cold Chain Index'!$S$7:$T$57,2,0))</f>
        <v>0.1157601115760112</v>
      </c>
      <c r="H135" s="138">
        <f>IF(Table8[[#This Row],[Metro]]="",'Cold Chain Index'!$N$9,'Cold Chain Index'!$N$9+VLOOKUP(D135,'Metro Rent'!$B$12:$AU$91,40,0))</f>
        <v>0.17846539475034937</v>
      </c>
      <c r="I135" s="138">
        <f>'Cold Chain Index'!$N$10</f>
        <v>8.1311992786293932E-2</v>
      </c>
      <c r="J135" s="138">
        <f>'Cold Chain Index'!$N$11</f>
        <v>9.1895223420647126E-2</v>
      </c>
      <c r="K135" s="138">
        <f>'Cold Chain Index'!$N$12</f>
        <v>8.1311992786293932E-2</v>
      </c>
    </row>
    <row r="136" spans="2:11">
      <c r="B136" s="133" t="s">
        <v>133</v>
      </c>
      <c r="C136" s="130" t="s">
        <v>93</v>
      </c>
      <c r="D136" s="135" t="s">
        <v>313</v>
      </c>
      <c r="E136" s="137">
        <f>(Table8[[#This Row],[Labor]]*'Cold Chain Index'!G$7)+(Table8[[#This Row],[Electric]]*'Cold Chain Index'!G$8)+(Table8[[#This Row],[Rent]]*'Cold Chain Index'!G$9)+(Table8[[#This Row],[Supplies]]*'Cold Chain Index'!G$10)+(Table8[[#This Row],[Maintenance]]*'Cold Chain Index'!G$11)+(Table8[[#This Row],[Other]]*'Cold Chain Index'!G$12)</f>
        <v>0.15073877287835227</v>
      </c>
      <c r="F136" s="137">
        <f>'Cold Chain Index'!$N$7+VLOOKUP(B136,'Cold Chain Index'!$P$7:$Q$12,2,0)</f>
        <v>3.317408046138004E-2</v>
      </c>
      <c r="G136" s="137">
        <f>IF(Table8[[#This Row],[State]]="",'Cold Chain Index'!$N$8,'Cold Chain Index'!$N$8+VLOOKUP(C136,'Cold Chain Index'!$S$7:$T$57,2,0))</f>
        <v>0.1157601115760112</v>
      </c>
      <c r="H136" s="138">
        <f>IF(Table8[[#This Row],[Metro]]="",'Cold Chain Index'!$N$9,'Cold Chain Index'!$N$9+VLOOKUP(D136,'Metro Rent'!$B$12:$AU$91,40,0))</f>
        <v>0.26319350643230788</v>
      </c>
      <c r="I136" s="138">
        <f>'Cold Chain Index'!$N$10</f>
        <v>8.1311992786293932E-2</v>
      </c>
      <c r="J136" s="138">
        <f>'Cold Chain Index'!$N$11</f>
        <v>9.1895223420647126E-2</v>
      </c>
      <c r="K136" s="138">
        <f>'Cold Chain Index'!$N$12</f>
        <v>8.1311992786293932E-2</v>
      </c>
    </row>
    <row r="137" spans="2:11">
      <c r="B137" s="133" t="s">
        <v>133</v>
      </c>
      <c r="C137" s="130" t="s">
        <v>93</v>
      </c>
      <c r="D137" s="135"/>
      <c r="E137" s="137">
        <f>(Table8[[#This Row],[Labor]]*'Cold Chain Index'!G$7)+(Table8[[#This Row],[Electric]]*'Cold Chain Index'!G$8)+(Table8[[#This Row],[Rent]]*'Cold Chain Index'!G$9)+(Table8[[#This Row],[Supplies]]*'Cold Chain Index'!G$10)+(Table8[[#This Row],[Maintenance]]*'Cold Chain Index'!G$11)+(Table8[[#This Row],[Other]]*'Cold Chain Index'!G$12)</f>
        <v>0.15263397346482632</v>
      </c>
      <c r="F137" s="137">
        <f>'Cold Chain Index'!$N$7+VLOOKUP(B137,'Cold Chain Index'!$P$7:$Q$12,2,0)</f>
        <v>3.317408046138004E-2</v>
      </c>
      <c r="G137" s="137">
        <f>IF(Table8[[#This Row],[State]]="",'Cold Chain Index'!$N$8,'Cold Chain Index'!$N$8+VLOOKUP(C137,'Cold Chain Index'!$S$7:$T$57,2,0))</f>
        <v>0.1157601115760112</v>
      </c>
      <c r="H137" s="138">
        <f>IF(Table8[[#This Row],[Metro]]="",'Cold Chain Index'!$N$9,'Cold Chain Index'!$N$9+VLOOKUP(D137,'Metro Rent'!$B$12:$AU$91,40,0))</f>
        <v>0.26740506329113911</v>
      </c>
      <c r="I137" s="138">
        <f>'Cold Chain Index'!$N$10</f>
        <v>8.1311992786293932E-2</v>
      </c>
      <c r="J137" s="138">
        <f>'Cold Chain Index'!$N$11</f>
        <v>9.1895223420647126E-2</v>
      </c>
      <c r="K137" s="138">
        <f>'Cold Chain Index'!$N$12</f>
        <v>8.1311992786293932E-2</v>
      </c>
    </row>
    <row r="138" spans="2:11">
      <c r="B138" s="133" t="s">
        <v>133</v>
      </c>
      <c r="C138" s="130" t="s">
        <v>349</v>
      </c>
      <c r="D138" s="135"/>
      <c r="E138" s="137">
        <f>(Table8[[#This Row],[Labor]]*'Cold Chain Index'!G$7)+(Table8[[#This Row],[Electric]]*'Cold Chain Index'!G$8)+(Table8[[#This Row],[Rent]]*'Cold Chain Index'!G$9)+(Table8[[#This Row],[Supplies]]*'Cold Chain Index'!G$10)+(Table8[[#This Row],[Maintenance]]*'Cold Chain Index'!G$11)+(Table8[[#This Row],[Other]]*'Cold Chain Index'!G$12)</f>
        <v>0.14529967557251802</v>
      </c>
      <c r="F138" s="137">
        <f>'Cold Chain Index'!$N$7+VLOOKUP(B138,'Cold Chain Index'!$P$7:$Q$12,2,0)</f>
        <v>3.317408046138004E-2</v>
      </c>
      <c r="G138" s="137">
        <f>IF(Table8[[#This Row],[State]]="",'Cold Chain Index'!$N$8,'Cold Chain Index'!$N$8+VLOOKUP(C138,'Cold Chain Index'!$S$7:$T$57,2,0))</f>
        <v>3.426791277258566E-2</v>
      </c>
      <c r="H138" s="138">
        <f>IF(Table8[[#This Row],[Metro]]="",'Cold Chain Index'!$N$9,'Cold Chain Index'!$N$9+VLOOKUP(D138,'Metro Rent'!$B$12:$AU$91,40,0))</f>
        <v>0.26740506329113911</v>
      </c>
      <c r="I138" s="138">
        <f>'Cold Chain Index'!$N$10</f>
        <v>8.1311992786293932E-2</v>
      </c>
      <c r="J138" s="138">
        <f>'Cold Chain Index'!$N$11</f>
        <v>9.1895223420647126E-2</v>
      </c>
      <c r="K138" s="138">
        <f>'Cold Chain Index'!$N$12</f>
        <v>8.1311992786293932E-2</v>
      </c>
    </row>
    <row r="139" spans="2:11">
      <c r="B139" s="134" t="s">
        <v>133</v>
      </c>
      <c r="C139" s="132"/>
      <c r="D139" s="135"/>
      <c r="E139" s="137">
        <f>(Table8[[#This Row],[Labor]]*'Cold Chain Index'!G$7)+(Table8[[#This Row],[Electric]]*'Cold Chain Index'!G$8)+(Table8[[#This Row],[Rent]]*'Cold Chain Index'!G$9)+(Table8[[#This Row],[Supplies]]*'Cold Chain Index'!G$10)+(Table8[[#This Row],[Maintenance]]*'Cold Chain Index'!G$11)+(Table8[[#This Row],[Other]]*'Cold Chain Index'!G$12)</f>
        <v>0.15085369571870516</v>
      </c>
      <c r="F139" s="137">
        <f>'Cold Chain Index'!$N$7+VLOOKUP(B139,'Cold Chain Index'!$P$7:$Q$12,2,0)</f>
        <v>3.317408046138004E-2</v>
      </c>
      <c r="G139" s="137">
        <f>IF(Table8[[#This Row],[State]]="",'Cold Chain Index'!$N$8,'Cold Chain Index'!$N$8+VLOOKUP(C139,'Cold Chain Index'!$S$7:$T$57,2,0))</f>
        <v>9.5979247730220402E-2</v>
      </c>
      <c r="H139" s="138">
        <f>IF(Table8[[#This Row],[Metro]]="",'Cold Chain Index'!$N$9,'Cold Chain Index'!$N$9+VLOOKUP(D139,'Metro Rent'!$B$12:$AU$91,40,0))</f>
        <v>0.26740506329113911</v>
      </c>
      <c r="I139" s="138">
        <f>'Cold Chain Index'!$N$10</f>
        <v>8.1311992786293932E-2</v>
      </c>
      <c r="J139" s="138">
        <f>'Cold Chain Index'!$N$11</f>
        <v>9.1895223420647126E-2</v>
      </c>
      <c r="K139" s="138">
        <f>'Cold Chain Index'!$N$12</f>
        <v>8.1311992786293932E-2</v>
      </c>
    </row>
  </sheetData>
  <phoneticPr fontId="45"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Z36"/>
  <sheetViews>
    <sheetView topLeftCell="A12" workbookViewId="0">
      <selection activeCell="F36" sqref="F36"/>
    </sheetView>
  </sheetViews>
  <sheetFormatPr defaultColWidth="8.81640625" defaultRowHeight="14.5"/>
  <cols>
    <col min="1" max="1" width="3.453125" customWidth="1"/>
    <col min="2" max="2" width="18.453125" bestFit="1" customWidth="1"/>
    <col min="3" max="3" width="22.1796875" bestFit="1" customWidth="1"/>
    <col min="4" max="4" width="18.7265625" bestFit="1" customWidth="1"/>
    <col min="5" max="5" width="16.26953125" bestFit="1" customWidth="1"/>
    <col min="6" max="6" width="27.26953125" bestFit="1" customWidth="1"/>
    <col min="7" max="7" width="16" bestFit="1" customWidth="1"/>
    <col min="8" max="8" width="11.453125" bestFit="1" customWidth="1"/>
    <col min="9" max="9" width="10.453125" customWidth="1"/>
    <col min="10" max="10" width="18.7265625" bestFit="1" customWidth="1"/>
    <col min="11" max="11" width="24.453125" bestFit="1" customWidth="1"/>
    <col min="12" max="12" width="9.453125" bestFit="1" customWidth="1"/>
    <col min="13" max="13" width="7" bestFit="1" customWidth="1"/>
    <col min="14" max="14" width="6" bestFit="1" customWidth="1"/>
    <col min="15" max="15" width="7.81640625" bestFit="1" customWidth="1"/>
    <col min="16" max="16" width="11.81640625" bestFit="1" customWidth="1"/>
    <col min="17" max="17" width="5.26953125" bestFit="1" customWidth="1"/>
    <col min="18" max="18" width="7" bestFit="1" customWidth="1"/>
    <col min="19" max="19" width="9.453125" bestFit="1" customWidth="1"/>
    <col min="20" max="20" width="9.26953125" bestFit="1" customWidth="1"/>
    <col min="21" max="21" width="6.7265625" bestFit="1" customWidth="1"/>
    <col min="22" max="22" width="12.81640625" bestFit="1" customWidth="1"/>
    <col min="23" max="23" width="14.1796875" bestFit="1" customWidth="1"/>
    <col min="24" max="24" width="9.1796875" bestFit="1" customWidth="1"/>
    <col min="25" max="25" width="12" bestFit="1" customWidth="1"/>
    <col min="26" max="27" width="10.81640625" bestFit="1" customWidth="1"/>
    <col min="28" max="28" width="9" bestFit="1" customWidth="1"/>
    <col min="29" max="29" width="9.26953125" bestFit="1" customWidth="1"/>
    <col min="30" max="30" width="9.453125" bestFit="1" customWidth="1"/>
    <col min="31" max="31" width="24.1796875" bestFit="1" customWidth="1"/>
    <col min="32" max="32" width="21.1796875" bestFit="1" customWidth="1"/>
    <col min="33" max="33" width="12.1796875" bestFit="1" customWidth="1"/>
    <col min="34" max="34" width="18" bestFit="1" customWidth="1"/>
    <col min="35" max="35" width="15.453125" bestFit="1" customWidth="1"/>
    <col min="36" max="36" width="12.7265625" bestFit="1" customWidth="1"/>
    <col min="37" max="37" width="9.81640625" bestFit="1" customWidth="1"/>
    <col min="38" max="38" width="10" bestFit="1" customWidth="1"/>
    <col min="39" max="39" width="8.453125" bestFit="1" customWidth="1"/>
    <col min="40" max="40" width="40.26953125" bestFit="1" customWidth="1"/>
    <col min="41" max="41" width="12.453125" bestFit="1" customWidth="1"/>
    <col min="42" max="42" width="14" bestFit="1" customWidth="1"/>
    <col min="43" max="43" width="12.7265625" bestFit="1" customWidth="1"/>
    <col min="44" max="44" width="10.453125" bestFit="1" customWidth="1"/>
    <col min="45" max="45" width="15.453125" bestFit="1" customWidth="1"/>
    <col min="46" max="46" width="12.453125" bestFit="1" customWidth="1"/>
    <col min="48" max="48" width="15" bestFit="1" customWidth="1"/>
    <col min="49" max="49" width="21.453125" bestFit="1" customWidth="1"/>
    <col min="50" max="50" width="13.1796875" bestFit="1" customWidth="1"/>
    <col min="51" max="51" width="10.81640625" bestFit="1" customWidth="1"/>
    <col min="52" max="52" width="9.453125" bestFit="1" customWidth="1"/>
  </cols>
  <sheetData>
    <row r="2" spans="2:7">
      <c r="B2" s="41" t="s">
        <v>132</v>
      </c>
      <c r="C2" s="41" t="s">
        <v>158</v>
      </c>
      <c r="D2" s="41" t="s">
        <v>133</v>
      </c>
      <c r="E2" s="41" t="s">
        <v>159</v>
      </c>
      <c r="F2" s="41" t="s">
        <v>145</v>
      </c>
      <c r="G2" s="41" t="s">
        <v>146</v>
      </c>
    </row>
    <row r="3" spans="2:7">
      <c r="B3" s="39"/>
      <c r="C3" s="39"/>
      <c r="D3" s="39"/>
      <c r="E3" s="39"/>
      <c r="F3" s="39"/>
      <c r="G3" s="39"/>
    </row>
    <row r="4" spans="2:7">
      <c r="B4" s="39" t="s">
        <v>69</v>
      </c>
      <c r="C4" s="39" t="s">
        <v>339</v>
      </c>
      <c r="D4" s="39" t="s">
        <v>57</v>
      </c>
      <c r="E4" s="39" t="s">
        <v>58</v>
      </c>
      <c r="F4" s="48" t="s">
        <v>59</v>
      </c>
      <c r="G4" s="39" t="s">
        <v>63</v>
      </c>
    </row>
    <row r="5" spans="2:7">
      <c r="B5" s="39" t="s">
        <v>70</v>
      </c>
      <c r="C5" s="39" t="s">
        <v>340</v>
      </c>
      <c r="D5" s="39" t="s">
        <v>60</v>
      </c>
      <c r="E5" s="39" t="s">
        <v>61</v>
      </c>
      <c r="F5" s="40" t="s">
        <v>62</v>
      </c>
      <c r="G5" s="40" t="s">
        <v>75</v>
      </c>
    </row>
    <row r="6" spans="2:7">
      <c r="B6" s="39" t="s">
        <v>71</v>
      </c>
      <c r="C6" s="39" t="s">
        <v>88</v>
      </c>
      <c r="D6" s="48" t="s">
        <v>64</v>
      </c>
      <c r="E6" s="39" t="s">
        <v>67</v>
      </c>
      <c r="F6" s="94" t="s">
        <v>68</v>
      </c>
      <c r="G6" s="39" t="s">
        <v>77</v>
      </c>
    </row>
    <row r="7" spans="2:7">
      <c r="B7" s="94" t="s">
        <v>72</v>
      </c>
      <c r="D7" s="94" t="s">
        <v>341</v>
      </c>
      <c r="E7" s="94" t="s">
        <v>87</v>
      </c>
      <c r="F7" s="39" t="s">
        <v>82</v>
      </c>
      <c r="G7" s="39" t="s">
        <v>342</v>
      </c>
    </row>
    <row r="8" spans="2:7">
      <c r="B8" s="39" t="s">
        <v>78</v>
      </c>
      <c r="D8" s="39" t="s">
        <v>65</v>
      </c>
      <c r="E8" s="94" t="s">
        <v>94</v>
      </c>
      <c r="F8" s="94" t="s">
        <v>84</v>
      </c>
      <c r="G8" s="39" t="s">
        <v>343</v>
      </c>
    </row>
    <row r="9" spans="2:7">
      <c r="B9" s="39" t="s">
        <v>79</v>
      </c>
      <c r="D9" s="39" t="s">
        <v>66</v>
      </c>
      <c r="F9" s="94" t="s">
        <v>344</v>
      </c>
      <c r="G9" s="39" t="s">
        <v>92</v>
      </c>
    </row>
    <row r="10" spans="2:7">
      <c r="B10" s="48" t="s">
        <v>81</v>
      </c>
      <c r="D10" s="39" t="s">
        <v>73</v>
      </c>
      <c r="F10" s="94" t="s">
        <v>91</v>
      </c>
    </row>
    <row r="11" spans="2:7">
      <c r="B11" s="39" t="s">
        <v>83</v>
      </c>
      <c r="D11" s="39" t="s">
        <v>74</v>
      </c>
      <c r="F11" s="94" t="s">
        <v>96</v>
      </c>
    </row>
    <row r="12" spans="2:7">
      <c r="B12" s="39" t="s">
        <v>345</v>
      </c>
      <c r="D12" s="48" t="s">
        <v>76</v>
      </c>
    </row>
    <row r="13" spans="2:7">
      <c r="B13" s="39" t="s">
        <v>85</v>
      </c>
      <c r="D13" s="39" t="s">
        <v>80</v>
      </c>
    </row>
    <row r="14" spans="2:7">
      <c r="B14" s="39" t="s">
        <v>346</v>
      </c>
      <c r="D14" s="39" t="s">
        <v>347</v>
      </c>
    </row>
    <row r="15" spans="2:7">
      <c r="B15" s="39" t="s">
        <v>95</v>
      </c>
      <c r="D15" s="39" t="s">
        <v>86</v>
      </c>
    </row>
    <row r="16" spans="2:7">
      <c r="B16" s="144"/>
      <c r="D16" s="39" t="s">
        <v>348</v>
      </c>
    </row>
    <row r="17" spans="2:52">
      <c r="D17" s="39" t="s">
        <v>89</v>
      </c>
    </row>
    <row r="18" spans="2:52">
      <c r="D18" s="39" t="s">
        <v>90</v>
      </c>
    </row>
    <row r="19" spans="2:52">
      <c r="D19" s="48" t="s">
        <v>93</v>
      </c>
      <c r="I19" s="6" t="s">
        <v>243</v>
      </c>
    </row>
    <row r="20" spans="2:52">
      <c r="D20" s="47" t="s">
        <v>349</v>
      </c>
    </row>
    <row r="21" spans="2:52">
      <c r="D21" s="48"/>
    </row>
    <row r="23" spans="2:52">
      <c r="B23" s="6"/>
    </row>
    <row r="25" spans="2:52">
      <c r="B25" s="145" t="s">
        <v>57</v>
      </c>
      <c r="C25" s="145" t="s">
        <v>58</v>
      </c>
      <c r="D25" s="145" t="s">
        <v>59</v>
      </c>
      <c r="E25" s="145" t="s">
        <v>60</v>
      </c>
      <c r="F25" s="145" t="s">
        <v>61</v>
      </c>
      <c r="G25" s="145" t="s">
        <v>62</v>
      </c>
      <c r="H25" s="145" t="s">
        <v>63</v>
      </c>
      <c r="I25" s="145" t="s">
        <v>64</v>
      </c>
      <c r="J25" s="145" t="s">
        <v>341</v>
      </c>
      <c r="K25" s="145" t="s">
        <v>65</v>
      </c>
      <c r="L25" s="145" t="s">
        <v>66</v>
      </c>
      <c r="M25" s="145" t="s">
        <v>67</v>
      </c>
      <c r="N25" s="145" t="s">
        <v>68</v>
      </c>
      <c r="O25" s="145" t="s">
        <v>69</v>
      </c>
      <c r="P25" s="145" t="s">
        <v>70</v>
      </c>
      <c r="Q25" s="145" t="s">
        <v>71</v>
      </c>
      <c r="R25" s="145" t="s">
        <v>72</v>
      </c>
      <c r="S25" s="145" t="s">
        <v>73</v>
      </c>
      <c r="T25" s="145" t="s">
        <v>74</v>
      </c>
      <c r="U25" s="145" t="s">
        <v>75</v>
      </c>
      <c r="V25" s="145" t="s">
        <v>76</v>
      </c>
      <c r="W25" s="145" t="s">
        <v>77</v>
      </c>
      <c r="X25" s="145" t="s">
        <v>78</v>
      </c>
      <c r="Y25" s="145" t="s">
        <v>79</v>
      </c>
      <c r="Z25" s="145" t="s">
        <v>80</v>
      </c>
      <c r="AA25" s="145" t="s">
        <v>81</v>
      </c>
      <c r="AB25" s="145" t="s">
        <v>82</v>
      </c>
      <c r="AC25" s="145" t="s">
        <v>83</v>
      </c>
      <c r="AD25" s="145" t="s">
        <v>84</v>
      </c>
      <c r="AE25" s="145" t="s">
        <v>342</v>
      </c>
      <c r="AF25" s="145" t="s">
        <v>339</v>
      </c>
      <c r="AG25" s="145" t="s">
        <v>344</v>
      </c>
      <c r="AH25" s="145" t="s">
        <v>340</v>
      </c>
      <c r="AI25" s="145" t="s">
        <v>347</v>
      </c>
      <c r="AJ25" s="145" t="s">
        <v>345</v>
      </c>
      <c r="AK25" s="145" t="s">
        <v>85</v>
      </c>
      <c r="AL25" s="145" t="s">
        <v>86</v>
      </c>
      <c r="AM25" s="145" t="s">
        <v>87</v>
      </c>
      <c r="AN25" s="145" t="s">
        <v>88</v>
      </c>
      <c r="AO25" s="145" t="s">
        <v>343</v>
      </c>
      <c r="AP25" s="145" t="s">
        <v>348</v>
      </c>
      <c r="AQ25" s="145" t="s">
        <v>346</v>
      </c>
      <c r="AR25" s="145" t="s">
        <v>89</v>
      </c>
      <c r="AS25" s="145" t="s">
        <v>90</v>
      </c>
      <c r="AT25" s="145" t="s">
        <v>91</v>
      </c>
      <c r="AU25" s="145" t="s">
        <v>92</v>
      </c>
      <c r="AV25" s="145" t="s">
        <v>93</v>
      </c>
      <c r="AW25" s="145" t="s">
        <v>94</v>
      </c>
      <c r="AX25" s="145" t="s">
        <v>349</v>
      </c>
      <c r="AY25" s="145" t="s">
        <v>95</v>
      </c>
      <c r="AZ25" s="145" t="s">
        <v>96</v>
      </c>
    </row>
    <row r="26" spans="2:52">
      <c r="B26" s="146" t="s">
        <v>267</v>
      </c>
      <c r="C26" s="146" t="s">
        <v>338</v>
      </c>
      <c r="D26" s="146" t="s">
        <v>306</v>
      </c>
      <c r="E26" s="146" t="s">
        <v>338</v>
      </c>
      <c r="F26" s="146" t="s">
        <v>330</v>
      </c>
      <c r="G26" s="146" t="s">
        <v>275</v>
      </c>
      <c r="H26" s="146" t="s">
        <v>285</v>
      </c>
      <c r="I26" s="146" t="s">
        <v>338</v>
      </c>
      <c r="J26" s="146" t="s">
        <v>338</v>
      </c>
      <c r="K26" s="146" t="s">
        <v>329</v>
      </c>
      <c r="L26" s="146" t="s">
        <v>100</v>
      </c>
      <c r="M26" s="146" t="s">
        <v>338</v>
      </c>
      <c r="N26" s="146" t="s">
        <v>269</v>
      </c>
      <c r="O26" s="146" t="s">
        <v>134</v>
      </c>
      <c r="P26" s="146" t="s">
        <v>286</v>
      </c>
      <c r="Q26" s="146" t="s">
        <v>338</v>
      </c>
      <c r="R26" s="146" t="s">
        <v>288</v>
      </c>
      <c r="S26" s="146" t="s">
        <v>293</v>
      </c>
      <c r="T26" s="146" t="s">
        <v>338</v>
      </c>
      <c r="U26" s="146" t="s">
        <v>338</v>
      </c>
      <c r="V26" s="146" t="s">
        <v>265</v>
      </c>
      <c r="W26" s="146" t="s">
        <v>268</v>
      </c>
      <c r="X26" s="146" t="s">
        <v>279</v>
      </c>
      <c r="Y26" s="146" t="s">
        <v>297</v>
      </c>
      <c r="Z26" s="146" t="s">
        <v>338</v>
      </c>
      <c r="AA26" s="146" t="s">
        <v>288</v>
      </c>
      <c r="AB26" s="146" t="s">
        <v>338</v>
      </c>
      <c r="AC26" s="146" t="s">
        <v>301</v>
      </c>
      <c r="AD26" s="146" t="s">
        <v>290</v>
      </c>
      <c r="AE26" s="146" t="s">
        <v>262</v>
      </c>
      <c r="AF26" s="146" t="s">
        <v>256</v>
      </c>
      <c r="AG26" s="146" t="s">
        <v>338</v>
      </c>
      <c r="AH26" s="146" t="s">
        <v>266</v>
      </c>
      <c r="AI26" s="146" t="s">
        <v>272</v>
      </c>
      <c r="AJ26" s="146" t="s">
        <v>338</v>
      </c>
      <c r="AK26" s="146" t="s">
        <v>273</v>
      </c>
      <c r="AL26" s="146" t="s">
        <v>328</v>
      </c>
      <c r="AM26" s="146" t="s">
        <v>308</v>
      </c>
      <c r="AN26" s="146" t="s">
        <v>260</v>
      </c>
      <c r="AO26" s="146" t="s">
        <v>309</v>
      </c>
      <c r="AP26" s="146" t="s">
        <v>271</v>
      </c>
      <c r="AQ26" s="146" t="s">
        <v>338</v>
      </c>
      <c r="AR26" s="146" t="s">
        <v>294</v>
      </c>
      <c r="AS26" s="146" t="s">
        <v>264</v>
      </c>
      <c r="AT26" s="146" t="s">
        <v>316</v>
      </c>
      <c r="AU26" s="146" t="s">
        <v>338</v>
      </c>
      <c r="AV26" s="146" t="s">
        <v>281</v>
      </c>
      <c r="AW26" s="146" t="s">
        <v>261</v>
      </c>
      <c r="AX26" s="146" t="s">
        <v>338</v>
      </c>
      <c r="AY26" s="146" t="s">
        <v>296</v>
      </c>
      <c r="AZ26" s="146" t="s">
        <v>338</v>
      </c>
    </row>
    <row r="27" spans="2:52">
      <c r="B27" s="147" t="s">
        <v>338</v>
      </c>
      <c r="D27" s="147" t="s">
        <v>327</v>
      </c>
      <c r="F27" s="147" t="s">
        <v>331</v>
      </c>
      <c r="G27" s="147" t="s">
        <v>278</v>
      </c>
      <c r="H27" s="147" t="s">
        <v>299</v>
      </c>
      <c r="K27" s="147" t="s">
        <v>282</v>
      </c>
      <c r="L27" s="147" t="s">
        <v>322</v>
      </c>
      <c r="N27" s="147" t="s">
        <v>338</v>
      </c>
      <c r="O27" s="147" t="s">
        <v>338</v>
      </c>
      <c r="P27" s="147" t="s">
        <v>338</v>
      </c>
      <c r="R27" s="147" t="s">
        <v>338</v>
      </c>
      <c r="S27" s="147" t="s">
        <v>338</v>
      </c>
      <c r="V27" s="147" t="s">
        <v>263</v>
      </c>
      <c r="W27" s="147" t="s">
        <v>338</v>
      </c>
      <c r="X27" s="147" t="s">
        <v>338</v>
      </c>
      <c r="Y27" s="147" t="s">
        <v>338</v>
      </c>
      <c r="AA27" s="147" t="s">
        <v>323</v>
      </c>
      <c r="AC27" s="147" t="s">
        <v>338</v>
      </c>
      <c r="AD27" s="147" t="s">
        <v>311</v>
      </c>
      <c r="AE27" s="147" t="s">
        <v>338</v>
      </c>
      <c r="AF27" s="147" t="s">
        <v>257</v>
      </c>
      <c r="AH27" s="147" t="s">
        <v>270</v>
      </c>
      <c r="AI27" s="147" t="s">
        <v>310</v>
      </c>
      <c r="AK27" s="147" t="s">
        <v>274</v>
      </c>
      <c r="AL27" s="147" t="s">
        <v>338</v>
      </c>
      <c r="AM27" s="147" t="s">
        <v>338</v>
      </c>
      <c r="AN27" s="147" t="s">
        <v>305</v>
      </c>
      <c r="AO27" s="147" t="s">
        <v>338</v>
      </c>
      <c r="AP27" s="147" t="s">
        <v>283</v>
      </c>
      <c r="AR27" s="147" t="s">
        <v>298</v>
      </c>
      <c r="AS27" s="147" t="s">
        <v>277</v>
      </c>
      <c r="AT27" s="147" t="s">
        <v>338</v>
      </c>
      <c r="AV27" s="147" t="s">
        <v>284</v>
      </c>
      <c r="AW27" s="147" t="s">
        <v>98</v>
      </c>
      <c r="AY27" s="147" t="s">
        <v>338</v>
      </c>
    </row>
    <row r="28" spans="2:52">
      <c r="D28" s="146" t="s">
        <v>338</v>
      </c>
      <c r="F28" s="146" t="s">
        <v>292</v>
      </c>
      <c r="G28" s="146" t="s">
        <v>338</v>
      </c>
      <c r="H28" s="146" t="s">
        <v>338</v>
      </c>
      <c r="K28" s="146" t="s">
        <v>287</v>
      </c>
      <c r="L28" s="146" t="s">
        <v>338</v>
      </c>
      <c r="V28" s="146" t="s">
        <v>338</v>
      </c>
      <c r="AA28" s="146" t="s">
        <v>338</v>
      </c>
      <c r="AD28" s="146" t="s">
        <v>338</v>
      </c>
      <c r="AF28" s="146" t="s">
        <v>338</v>
      </c>
      <c r="AH28" s="146" t="s">
        <v>291</v>
      </c>
      <c r="AI28" s="146" t="s">
        <v>338</v>
      </c>
      <c r="AK28" s="146" t="s">
        <v>276</v>
      </c>
      <c r="AN28" s="146" t="s">
        <v>307</v>
      </c>
      <c r="AP28" s="146" t="s">
        <v>338</v>
      </c>
      <c r="AR28" s="146" t="s">
        <v>338</v>
      </c>
      <c r="AS28" s="146" t="s">
        <v>280</v>
      </c>
      <c r="AV28" s="146" t="s">
        <v>258</v>
      </c>
      <c r="AW28" s="146" t="s">
        <v>338</v>
      </c>
    </row>
    <row r="29" spans="2:52">
      <c r="F29" s="147" t="s">
        <v>300</v>
      </c>
      <c r="K29" s="147" t="s">
        <v>289</v>
      </c>
      <c r="AH29" s="147" t="s">
        <v>259</v>
      </c>
      <c r="AK29" s="147" t="s">
        <v>338</v>
      </c>
      <c r="AN29" s="147" t="s">
        <v>338</v>
      </c>
      <c r="AS29" s="147" t="s">
        <v>99</v>
      </c>
      <c r="AV29" s="147" t="s">
        <v>312</v>
      </c>
    </row>
    <row r="30" spans="2:52">
      <c r="F30" s="146" t="s">
        <v>302</v>
      </c>
      <c r="K30" s="146" t="s">
        <v>295</v>
      </c>
      <c r="AH30" s="146" t="s">
        <v>314</v>
      </c>
      <c r="AS30" s="146" t="s">
        <v>317</v>
      </c>
      <c r="AV30" s="146" t="s">
        <v>313</v>
      </c>
    </row>
    <row r="31" spans="2:52">
      <c r="F31" s="147" t="s">
        <v>315</v>
      </c>
      <c r="K31" s="147" t="s">
        <v>303</v>
      </c>
      <c r="AH31" s="147" t="s">
        <v>325</v>
      </c>
      <c r="AS31" s="147" t="s">
        <v>338</v>
      </c>
      <c r="AV31" s="147" t="s">
        <v>338</v>
      </c>
    </row>
    <row r="32" spans="2:52">
      <c r="F32" s="146" t="s">
        <v>318</v>
      </c>
      <c r="K32" s="146" t="s">
        <v>304</v>
      </c>
      <c r="AH32" s="146" t="s">
        <v>338</v>
      </c>
    </row>
    <row r="33" spans="6:11">
      <c r="F33" s="147" t="s">
        <v>319</v>
      </c>
      <c r="K33" s="147" t="s">
        <v>324</v>
      </c>
    </row>
    <row r="34" spans="6:11">
      <c r="F34" s="146" t="s">
        <v>320</v>
      </c>
      <c r="K34" s="146" t="s">
        <v>326</v>
      </c>
    </row>
    <row r="35" spans="6:11">
      <c r="F35" s="147" t="s">
        <v>321</v>
      </c>
      <c r="K35" s="147" t="s">
        <v>338</v>
      </c>
    </row>
    <row r="36" spans="6:11">
      <c r="F36" s="146" t="s">
        <v>338</v>
      </c>
    </row>
  </sheetData>
  <hyperlinks>
    <hyperlink ref="I19" r:id="rId1" xr:uid="{00000000-0004-0000-0A00-000000000000}"/>
  </hyperlinks>
  <pageMargins left="0.7" right="0.7" top="0.75" bottom="0.75" header="0.3" footer="0.3"/>
  <pageSetup orientation="portrait" r:id="rId2"/>
  <drawing r:id="rId3"/>
  <tableParts count="6">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2"/>
  <sheetViews>
    <sheetView topLeftCell="A7" workbookViewId="0">
      <pane xSplit="2" ySplit="7" topLeftCell="C89" activePane="bottomRight" state="frozen"/>
      <selection activeCell="A7" sqref="A7"/>
      <selection pane="topRight" activeCell="C7" sqref="C7"/>
      <selection pane="bottomLeft" activeCell="A14" sqref="A14"/>
      <selection pane="bottomRight" activeCell="E102" sqref="E102"/>
    </sheetView>
  </sheetViews>
  <sheetFormatPr defaultColWidth="9.1796875" defaultRowHeight="14.5"/>
  <cols>
    <col min="1" max="1" width="18.7265625" style="27" customWidth="1"/>
    <col min="2" max="3" width="12.81640625" style="27" customWidth="1"/>
    <col min="4" max="4" width="16.453125" style="27" bestFit="1" customWidth="1"/>
    <col min="5" max="5" width="17.453125" style="27" bestFit="1" customWidth="1"/>
    <col min="6" max="54" width="21.81640625" style="27" customWidth="1"/>
    <col min="55" max="16384" width="9.1796875" style="27"/>
  </cols>
  <sheetData>
    <row r="1" spans="1:5" ht="15" customHeight="1">
      <c r="A1" s="228" t="s">
        <v>225</v>
      </c>
      <c r="B1" s="229"/>
      <c r="C1" s="229"/>
      <c r="D1" s="229"/>
      <c r="E1" s="229"/>
    </row>
    <row r="3" spans="1:5">
      <c r="A3" s="28" t="s">
        <v>1</v>
      </c>
      <c r="B3" s="52" t="s">
        <v>228</v>
      </c>
    </row>
    <row r="4" spans="1:5">
      <c r="A4" s="28" t="s">
        <v>50</v>
      </c>
      <c r="B4" s="52" t="s">
        <v>167</v>
      </c>
    </row>
    <row r="5" spans="1:5">
      <c r="A5" s="28" t="s">
        <v>4</v>
      </c>
      <c r="B5" s="27" t="s">
        <v>5</v>
      </c>
    </row>
    <row r="6" spans="1:5">
      <c r="A6" s="28" t="s">
        <v>6</v>
      </c>
      <c r="B6" s="27" t="s">
        <v>0</v>
      </c>
    </row>
    <row r="7" spans="1:5">
      <c r="A7" s="28" t="s">
        <v>7</v>
      </c>
      <c r="B7" s="27" t="s">
        <v>8</v>
      </c>
    </row>
    <row r="8" spans="1:5">
      <c r="A8" s="28" t="s">
        <v>9</v>
      </c>
      <c r="B8" s="27" t="s">
        <v>135</v>
      </c>
    </row>
    <row r="9" spans="1:5">
      <c r="A9" s="28" t="s">
        <v>11</v>
      </c>
      <c r="B9" s="27" t="s">
        <v>10</v>
      </c>
    </row>
    <row r="10" spans="1:5">
      <c r="A10" s="28" t="s">
        <v>12</v>
      </c>
      <c r="B10" s="27" t="s">
        <v>13</v>
      </c>
    </row>
    <row r="11" spans="1:5">
      <c r="A11" s="28" t="s">
        <v>51</v>
      </c>
      <c r="B11" s="27" t="s">
        <v>14</v>
      </c>
    </row>
    <row r="12" spans="1:5">
      <c r="A12" s="28" t="s">
        <v>215</v>
      </c>
      <c r="B12" s="6" t="s">
        <v>168</v>
      </c>
    </row>
    <row r="13" spans="1:5">
      <c r="A13" s="28" t="s">
        <v>216</v>
      </c>
      <c r="B13" s="27" t="s">
        <v>222</v>
      </c>
    </row>
    <row r="15" spans="1:5" ht="29">
      <c r="A15" s="73" t="s">
        <v>15</v>
      </c>
      <c r="B15" s="73" t="s">
        <v>16</v>
      </c>
      <c r="C15" s="73" t="s">
        <v>17</v>
      </c>
      <c r="D15" s="73" t="s">
        <v>52</v>
      </c>
      <c r="E15" s="73" t="s">
        <v>217</v>
      </c>
    </row>
    <row r="16" spans="1:5">
      <c r="A16" s="27">
        <v>2001</v>
      </c>
      <c r="B16" s="27" t="s">
        <v>18</v>
      </c>
      <c r="C16" s="27" t="s">
        <v>351</v>
      </c>
      <c r="D16" s="74">
        <v>86.2</v>
      </c>
      <c r="E16" s="76"/>
    </row>
    <row r="17" spans="1:5">
      <c r="A17" s="27">
        <v>2001</v>
      </c>
      <c r="B17" s="27" t="s">
        <v>20</v>
      </c>
      <c r="C17" s="27" t="s">
        <v>352</v>
      </c>
      <c r="D17" s="74">
        <v>86.7</v>
      </c>
      <c r="E17" s="76"/>
    </row>
    <row r="18" spans="1:5">
      <c r="A18" s="27">
        <v>2001</v>
      </c>
      <c r="B18" s="27" t="s">
        <v>22</v>
      </c>
      <c r="C18" s="27" t="s">
        <v>353</v>
      </c>
      <c r="D18" s="74">
        <v>87.6</v>
      </c>
      <c r="E18" s="76"/>
    </row>
    <row r="19" spans="1:5">
      <c r="A19" s="27">
        <v>2001</v>
      </c>
      <c r="B19" s="27" t="s">
        <v>24</v>
      </c>
      <c r="C19" s="27" t="s">
        <v>354</v>
      </c>
      <c r="D19" s="74">
        <v>89</v>
      </c>
      <c r="E19" s="76"/>
    </row>
    <row r="20" spans="1:5">
      <c r="A20" s="27">
        <v>2002</v>
      </c>
      <c r="B20" s="27" t="s">
        <v>18</v>
      </c>
      <c r="C20" s="27" t="s">
        <v>355</v>
      </c>
      <c r="D20" s="74">
        <v>90</v>
      </c>
      <c r="E20" s="160">
        <f t="shared" ref="E20:E38" si="0">(D20-D16)/D16</f>
        <v>4.4083526682134534E-2</v>
      </c>
    </row>
    <row r="21" spans="1:5">
      <c r="A21" s="27">
        <v>2002</v>
      </c>
      <c r="B21" s="27" t="s">
        <v>20</v>
      </c>
      <c r="C21" s="27" t="s">
        <v>356</v>
      </c>
      <c r="D21" s="74">
        <v>90.9</v>
      </c>
      <c r="E21" s="160">
        <f t="shared" si="0"/>
        <v>4.8442906574394498E-2</v>
      </c>
    </row>
    <row r="22" spans="1:5">
      <c r="A22" s="27">
        <v>2002</v>
      </c>
      <c r="B22" s="27" t="s">
        <v>22</v>
      </c>
      <c r="C22" s="27" t="s">
        <v>357</v>
      </c>
      <c r="D22" s="74">
        <v>91.9</v>
      </c>
      <c r="E22" s="160">
        <f t="shared" si="0"/>
        <v>4.9086757990867716E-2</v>
      </c>
    </row>
    <row r="23" spans="1:5">
      <c r="A23" s="27">
        <v>2002</v>
      </c>
      <c r="B23" s="27" t="s">
        <v>24</v>
      </c>
      <c r="C23" s="27" t="s">
        <v>350</v>
      </c>
      <c r="D23" s="74">
        <v>92.1</v>
      </c>
      <c r="E23" s="160">
        <f t="shared" si="0"/>
        <v>3.4831460674157239E-2</v>
      </c>
    </row>
    <row r="24" spans="1:5">
      <c r="A24" s="27">
        <v>2003</v>
      </c>
      <c r="B24" s="27" t="s">
        <v>18</v>
      </c>
      <c r="C24" s="27" t="s">
        <v>358</v>
      </c>
      <c r="D24" s="74">
        <v>93.3</v>
      </c>
      <c r="E24" s="160">
        <f t="shared" si="0"/>
        <v>3.6666666666666632E-2</v>
      </c>
    </row>
    <row r="25" spans="1:5">
      <c r="A25" s="27">
        <v>2003</v>
      </c>
      <c r="B25" s="27" t="s">
        <v>20</v>
      </c>
      <c r="C25" s="27" t="s">
        <v>360</v>
      </c>
      <c r="D25" s="74">
        <v>93.8</v>
      </c>
      <c r="E25" s="160">
        <f t="shared" si="0"/>
        <v>3.1903190319031806E-2</v>
      </c>
    </row>
    <row r="26" spans="1:5">
      <c r="A26" s="27">
        <v>2003</v>
      </c>
      <c r="B26" s="27" t="s">
        <v>22</v>
      </c>
      <c r="C26" s="27" t="s">
        <v>361</v>
      </c>
      <c r="D26" s="74">
        <v>94.4</v>
      </c>
      <c r="E26" s="160">
        <f t="shared" si="0"/>
        <v>2.720348204570185E-2</v>
      </c>
    </row>
    <row r="27" spans="1:5">
      <c r="A27" s="27">
        <v>2003</v>
      </c>
      <c r="B27" s="27" t="s">
        <v>24</v>
      </c>
      <c r="C27" s="27" t="s">
        <v>362</v>
      </c>
      <c r="D27" s="74">
        <v>94.5</v>
      </c>
      <c r="E27" s="160">
        <f t="shared" si="0"/>
        <v>2.6058631921824168E-2</v>
      </c>
    </row>
    <row r="28" spans="1:5">
      <c r="A28" s="27">
        <v>2004</v>
      </c>
      <c r="B28" s="27" t="s">
        <v>18</v>
      </c>
      <c r="C28" s="27" t="s">
        <v>359</v>
      </c>
      <c r="D28" s="74">
        <v>96</v>
      </c>
      <c r="E28" s="160">
        <f t="shared" si="0"/>
        <v>2.8938906752411606E-2</v>
      </c>
    </row>
    <row r="29" spans="1:5">
      <c r="A29" s="27">
        <v>2004</v>
      </c>
      <c r="B29" s="27" t="s">
        <v>20</v>
      </c>
      <c r="C29" s="27" t="s">
        <v>363</v>
      </c>
      <c r="D29" s="74">
        <v>97.6</v>
      </c>
      <c r="E29" s="160">
        <f t="shared" si="0"/>
        <v>4.0511727078891231E-2</v>
      </c>
    </row>
    <row r="30" spans="1:5">
      <c r="A30" s="27">
        <v>2004</v>
      </c>
      <c r="B30" s="27" t="s">
        <v>22</v>
      </c>
      <c r="C30" s="27" t="s">
        <v>364</v>
      </c>
      <c r="D30" s="74">
        <v>98.4</v>
      </c>
      <c r="E30" s="160">
        <f t="shared" si="0"/>
        <v>4.2372881355932202E-2</v>
      </c>
    </row>
    <row r="31" spans="1:5">
      <c r="A31" s="27">
        <v>2004</v>
      </c>
      <c r="B31" s="27" t="s">
        <v>24</v>
      </c>
      <c r="C31" s="27" t="s">
        <v>219</v>
      </c>
      <c r="D31" s="74">
        <v>98.5</v>
      </c>
      <c r="E31" s="160">
        <f t="shared" si="0"/>
        <v>4.2328042328042326E-2</v>
      </c>
    </row>
    <row r="32" spans="1:5">
      <c r="A32" s="27">
        <v>2005</v>
      </c>
      <c r="B32" s="27" t="s">
        <v>18</v>
      </c>
      <c r="C32" s="27" t="s">
        <v>173</v>
      </c>
      <c r="D32" s="74">
        <v>98.4</v>
      </c>
      <c r="E32" s="160">
        <f t="shared" si="0"/>
        <v>2.500000000000006E-2</v>
      </c>
    </row>
    <row r="33" spans="1:5">
      <c r="A33" s="27">
        <v>2005</v>
      </c>
      <c r="B33" s="27" t="s">
        <v>20</v>
      </c>
      <c r="C33" s="27" t="s">
        <v>220</v>
      </c>
      <c r="D33" s="74">
        <v>98.6</v>
      </c>
      <c r="E33" s="160">
        <f t="shared" si="0"/>
        <v>1.0245901639344263E-2</v>
      </c>
    </row>
    <row r="34" spans="1:5">
      <c r="A34" s="27">
        <v>2005</v>
      </c>
      <c r="B34" s="27" t="s">
        <v>22</v>
      </c>
      <c r="C34" s="27" t="s">
        <v>221</v>
      </c>
      <c r="D34" s="74">
        <v>99.7</v>
      </c>
      <c r="E34" s="160">
        <f t="shared" si="0"/>
        <v>1.3211382113821108E-2</v>
      </c>
    </row>
    <row r="35" spans="1:5">
      <c r="A35" s="27">
        <v>2005</v>
      </c>
      <c r="B35" s="27" t="s">
        <v>24</v>
      </c>
      <c r="C35" s="27" t="s">
        <v>174</v>
      </c>
      <c r="D35" s="74">
        <v>100</v>
      </c>
      <c r="E35" s="160">
        <f t="shared" si="0"/>
        <v>1.5228426395939087E-2</v>
      </c>
    </row>
    <row r="36" spans="1:5">
      <c r="A36" s="27">
        <v>2006</v>
      </c>
      <c r="B36" s="27" t="s">
        <v>18</v>
      </c>
      <c r="C36" s="27" t="s">
        <v>175</v>
      </c>
      <c r="D36" s="74">
        <v>100.4</v>
      </c>
      <c r="E36" s="160">
        <f t="shared" si="0"/>
        <v>2.032520325203252E-2</v>
      </c>
    </row>
    <row r="37" spans="1:5">
      <c r="A37" s="27">
        <v>2006</v>
      </c>
      <c r="B37" s="27" t="s">
        <v>20</v>
      </c>
      <c r="C37" s="27" t="s">
        <v>176</v>
      </c>
      <c r="D37" s="74">
        <v>101</v>
      </c>
      <c r="E37" s="160">
        <f t="shared" si="0"/>
        <v>2.4340770791075109E-2</v>
      </c>
    </row>
    <row r="38" spans="1:5">
      <c r="A38" s="27">
        <v>2006</v>
      </c>
      <c r="B38" s="27" t="s">
        <v>22</v>
      </c>
      <c r="C38" s="27" t="s">
        <v>177</v>
      </c>
      <c r="D38" s="74">
        <v>101.6</v>
      </c>
      <c r="E38" s="160">
        <f t="shared" si="0"/>
        <v>1.9057171514543544E-2</v>
      </c>
    </row>
    <row r="39" spans="1:5">
      <c r="A39" s="27">
        <v>2006</v>
      </c>
      <c r="B39" s="27" t="s">
        <v>24</v>
      </c>
      <c r="C39" s="27" t="s">
        <v>178</v>
      </c>
      <c r="D39" s="74">
        <v>102.2</v>
      </c>
      <c r="E39" s="160">
        <f t="shared" ref="E39:E79" si="1">(D39-D35)/D35</f>
        <v>2.200000000000003E-2</v>
      </c>
    </row>
    <row r="40" spans="1:5">
      <c r="A40" s="27">
        <v>2007</v>
      </c>
      <c r="B40" s="27" t="s">
        <v>18</v>
      </c>
      <c r="C40" s="27" t="s">
        <v>179</v>
      </c>
      <c r="D40" s="74">
        <v>102.8</v>
      </c>
      <c r="E40" s="160">
        <f t="shared" si="1"/>
        <v>2.3904382470119435E-2</v>
      </c>
    </row>
    <row r="41" spans="1:5">
      <c r="A41" s="27">
        <v>2007</v>
      </c>
      <c r="B41" s="27" t="s">
        <v>20</v>
      </c>
      <c r="C41" s="27" t="s">
        <v>180</v>
      </c>
      <c r="D41" s="74">
        <v>104</v>
      </c>
      <c r="E41" s="160">
        <f t="shared" si="1"/>
        <v>2.9702970297029702E-2</v>
      </c>
    </row>
    <row r="42" spans="1:5">
      <c r="A42" s="27">
        <v>2007</v>
      </c>
      <c r="B42" s="27" t="s">
        <v>22</v>
      </c>
      <c r="C42" s="27" t="s">
        <v>181</v>
      </c>
      <c r="D42" s="74">
        <v>104.5</v>
      </c>
      <c r="E42" s="160">
        <f t="shared" si="1"/>
        <v>2.854330708661423E-2</v>
      </c>
    </row>
    <row r="43" spans="1:5">
      <c r="A43" s="27">
        <v>2007</v>
      </c>
      <c r="B43" s="27" t="s">
        <v>24</v>
      </c>
      <c r="C43" s="27" t="s">
        <v>182</v>
      </c>
      <c r="D43" s="74">
        <v>104.5</v>
      </c>
      <c r="E43" s="160">
        <f t="shared" si="1"/>
        <v>2.2504892367906038E-2</v>
      </c>
    </row>
    <row r="44" spans="1:5">
      <c r="A44" s="27">
        <v>2008</v>
      </c>
      <c r="B44" s="27" t="s">
        <v>18</v>
      </c>
      <c r="C44" s="27" t="s">
        <v>183</v>
      </c>
      <c r="D44" s="74">
        <v>105.6</v>
      </c>
      <c r="E44" s="160">
        <f t="shared" si="1"/>
        <v>2.7237354085603085E-2</v>
      </c>
    </row>
    <row r="45" spans="1:5">
      <c r="A45" s="27">
        <v>2008</v>
      </c>
      <c r="B45" s="27" t="s">
        <v>20</v>
      </c>
      <c r="C45" s="27" t="s">
        <v>184</v>
      </c>
      <c r="D45" s="74">
        <v>106.4</v>
      </c>
      <c r="E45" s="160">
        <f t="shared" si="1"/>
        <v>2.307692307692313E-2</v>
      </c>
    </row>
    <row r="46" spans="1:5">
      <c r="A46" s="27">
        <v>2008</v>
      </c>
      <c r="B46" s="27" t="s">
        <v>22</v>
      </c>
      <c r="C46" s="27" t="s">
        <v>185</v>
      </c>
      <c r="D46" s="74">
        <v>106.8</v>
      </c>
      <c r="E46" s="160">
        <f t="shared" si="1"/>
        <v>2.2009569377990403E-2</v>
      </c>
    </row>
    <row r="47" spans="1:5">
      <c r="A47" s="27">
        <v>2008</v>
      </c>
      <c r="B47" s="27" t="s">
        <v>24</v>
      </c>
      <c r="C47" s="27" t="s">
        <v>186</v>
      </c>
      <c r="D47" s="74">
        <v>106.9</v>
      </c>
      <c r="E47" s="160">
        <f t="shared" si="1"/>
        <v>2.2966507177033548E-2</v>
      </c>
    </row>
    <row r="48" spans="1:5">
      <c r="A48" s="27">
        <v>2009</v>
      </c>
      <c r="B48" s="27" t="s">
        <v>18</v>
      </c>
      <c r="C48" s="27" t="s">
        <v>187</v>
      </c>
      <c r="D48" s="74">
        <v>107.4</v>
      </c>
      <c r="E48" s="160">
        <f t="shared" si="1"/>
        <v>1.7045454545454655E-2</v>
      </c>
    </row>
    <row r="49" spans="1:5">
      <c r="A49" s="27">
        <v>2009</v>
      </c>
      <c r="B49" s="27" t="s">
        <v>20</v>
      </c>
      <c r="C49" s="27" t="s">
        <v>188</v>
      </c>
      <c r="D49" s="74">
        <v>107.9</v>
      </c>
      <c r="E49" s="160">
        <f t="shared" si="1"/>
        <v>1.4097744360902255E-2</v>
      </c>
    </row>
    <row r="50" spans="1:5">
      <c r="A50" s="27">
        <v>2009</v>
      </c>
      <c r="B50" s="27" t="s">
        <v>22</v>
      </c>
      <c r="C50" s="27" t="s">
        <v>189</v>
      </c>
      <c r="D50" s="74">
        <v>108.3</v>
      </c>
      <c r="E50" s="160">
        <f t="shared" si="1"/>
        <v>1.4044943820224719E-2</v>
      </c>
    </row>
    <row r="51" spans="1:5">
      <c r="A51" s="27">
        <v>2009</v>
      </c>
      <c r="B51" s="27" t="s">
        <v>24</v>
      </c>
      <c r="C51" s="27" t="s">
        <v>190</v>
      </c>
      <c r="D51" s="74">
        <v>108.2</v>
      </c>
      <c r="E51" s="160">
        <f t="shared" si="1"/>
        <v>1.2160898035547213E-2</v>
      </c>
    </row>
    <row r="52" spans="1:5">
      <c r="A52" s="27">
        <v>2010</v>
      </c>
      <c r="B52" s="27" t="s">
        <v>18</v>
      </c>
      <c r="C52" s="27" t="s">
        <v>191</v>
      </c>
      <c r="D52" s="74">
        <v>109</v>
      </c>
      <c r="E52" s="160">
        <f t="shared" si="1"/>
        <v>1.4897579143389145E-2</v>
      </c>
    </row>
    <row r="53" spans="1:5">
      <c r="A53" s="27">
        <v>2010</v>
      </c>
      <c r="B53" s="27" t="s">
        <v>20</v>
      </c>
      <c r="C53" s="27" t="s">
        <v>192</v>
      </c>
      <c r="D53" s="74">
        <v>110</v>
      </c>
      <c r="E53" s="160">
        <f t="shared" si="1"/>
        <v>1.9462465245597721E-2</v>
      </c>
    </row>
    <row r="54" spans="1:5">
      <c r="A54" s="27">
        <v>2010</v>
      </c>
      <c r="B54" s="27" t="s">
        <v>22</v>
      </c>
      <c r="C54" s="27" t="s">
        <v>193</v>
      </c>
      <c r="D54" s="74">
        <v>110.9</v>
      </c>
      <c r="E54" s="160">
        <f t="shared" si="1"/>
        <v>2.4007386888273394E-2</v>
      </c>
    </row>
    <row r="55" spans="1:5">
      <c r="A55" s="27">
        <v>2010</v>
      </c>
      <c r="B55" s="27" t="s">
        <v>24</v>
      </c>
      <c r="C55" s="27" t="s">
        <v>194</v>
      </c>
      <c r="D55" s="74">
        <v>111.3</v>
      </c>
      <c r="E55" s="160">
        <f t="shared" si="1"/>
        <v>2.8650646950092368E-2</v>
      </c>
    </row>
    <row r="56" spans="1:5">
      <c r="A56" s="27">
        <v>2011</v>
      </c>
      <c r="B56" s="27" t="s">
        <v>18</v>
      </c>
      <c r="C56" s="27" t="s">
        <v>195</v>
      </c>
      <c r="D56" s="74">
        <v>112.5</v>
      </c>
      <c r="E56" s="160">
        <f t="shared" si="1"/>
        <v>3.2110091743119268E-2</v>
      </c>
    </row>
    <row r="57" spans="1:5">
      <c r="A57" s="27">
        <v>2011</v>
      </c>
      <c r="B57" s="27" t="s">
        <v>20</v>
      </c>
      <c r="C57" s="27" t="s">
        <v>196</v>
      </c>
      <c r="D57" s="74">
        <v>113.1</v>
      </c>
      <c r="E57" s="160">
        <f t="shared" si="1"/>
        <v>2.8181818181818131E-2</v>
      </c>
    </row>
    <row r="58" spans="1:5">
      <c r="A58" s="27">
        <v>2011</v>
      </c>
      <c r="B58" s="27" t="s">
        <v>22</v>
      </c>
      <c r="C58" s="27" t="s">
        <v>197</v>
      </c>
      <c r="D58" s="74">
        <v>113.6</v>
      </c>
      <c r="E58" s="160">
        <f t="shared" si="1"/>
        <v>2.4346257889990879E-2</v>
      </c>
    </row>
    <row r="59" spans="1:5">
      <c r="A59" s="27">
        <v>2011</v>
      </c>
      <c r="B59" s="27" t="s">
        <v>24</v>
      </c>
      <c r="C59" s="27" t="s">
        <v>198</v>
      </c>
      <c r="D59" s="74">
        <v>113.6</v>
      </c>
      <c r="E59" s="160">
        <f t="shared" si="1"/>
        <v>2.066486972147347E-2</v>
      </c>
    </row>
    <row r="60" spans="1:5">
      <c r="A60" s="27">
        <v>2012</v>
      </c>
      <c r="B60" s="27" t="s">
        <v>18</v>
      </c>
      <c r="C60" s="27" t="s">
        <v>199</v>
      </c>
      <c r="D60" s="74">
        <v>115.7</v>
      </c>
      <c r="E60" s="160">
        <f t="shared" si="1"/>
        <v>2.844444444444447E-2</v>
      </c>
    </row>
    <row r="61" spans="1:5">
      <c r="A61" s="27">
        <v>2012</v>
      </c>
      <c r="B61" s="27" t="s">
        <v>20</v>
      </c>
      <c r="C61" s="27" t="s">
        <v>200</v>
      </c>
      <c r="D61" s="74">
        <v>116.4</v>
      </c>
      <c r="E61" s="160">
        <f t="shared" si="1"/>
        <v>2.9177718832891348E-2</v>
      </c>
    </row>
    <row r="62" spans="1:5">
      <c r="A62" s="27">
        <v>2012</v>
      </c>
      <c r="B62" s="27" t="s">
        <v>22</v>
      </c>
      <c r="C62" s="27" t="s">
        <v>201</v>
      </c>
      <c r="D62" s="74">
        <v>117.6</v>
      </c>
      <c r="E62" s="160">
        <f t="shared" si="1"/>
        <v>3.5211267605633804E-2</v>
      </c>
    </row>
    <row r="63" spans="1:5">
      <c r="A63" s="27">
        <v>2012</v>
      </c>
      <c r="B63" s="27" t="s">
        <v>24</v>
      </c>
      <c r="C63" s="27" t="s">
        <v>202</v>
      </c>
      <c r="D63" s="74">
        <v>118.1</v>
      </c>
      <c r="E63" s="160">
        <f t="shared" si="1"/>
        <v>3.9612676056338031E-2</v>
      </c>
    </row>
    <row r="64" spans="1:5">
      <c r="A64" s="27">
        <v>2013</v>
      </c>
      <c r="B64" s="27" t="s">
        <v>18</v>
      </c>
      <c r="C64" s="27" t="s">
        <v>203</v>
      </c>
      <c r="D64" s="74">
        <v>119.5</v>
      </c>
      <c r="E64" s="160">
        <f t="shared" si="1"/>
        <v>3.2843560933448548E-2</v>
      </c>
    </row>
    <row r="65" spans="1:5">
      <c r="A65" s="27">
        <v>2013</v>
      </c>
      <c r="B65" s="27" t="s">
        <v>20</v>
      </c>
      <c r="C65" s="27" t="s">
        <v>204</v>
      </c>
      <c r="D65" s="74">
        <v>119.7</v>
      </c>
      <c r="E65" s="160">
        <f t="shared" si="1"/>
        <v>2.8350515463917501E-2</v>
      </c>
    </row>
    <row r="66" spans="1:5">
      <c r="A66" s="27">
        <v>2013</v>
      </c>
      <c r="B66" s="27" t="s">
        <v>22</v>
      </c>
      <c r="C66" s="27" t="s">
        <v>205</v>
      </c>
      <c r="D66" s="74">
        <v>120.5</v>
      </c>
      <c r="E66" s="160">
        <f t="shared" si="1"/>
        <v>2.4659863945578279E-2</v>
      </c>
    </row>
    <row r="67" spans="1:5">
      <c r="A67" s="27">
        <v>2013</v>
      </c>
      <c r="B67" s="27" t="s">
        <v>24</v>
      </c>
      <c r="C67" s="27" t="s">
        <v>206</v>
      </c>
      <c r="D67" s="74">
        <v>120.8</v>
      </c>
      <c r="E67" s="160">
        <f t="shared" si="1"/>
        <v>2.2861981371718909E-2</v>
      </c>
    </row>
    <row r="68" spans="1:5">
      <c r="A68" s="27">
        <v>2014</v>
      </c>
      <c r="B68" s="27" t="s">
        <v>18</v>
      </c>
      <c r="C68" s="27" t="s">
        <v>207</v>
      </c>
      <c r="D68" s="74">
        <v>121.8</v>
      </c>
      <c r="E68" s="160">
        <f t="shared" si="1"/>
        <v>1.9246861924686168E-2</v>
      </c>
    </row>
    <row r="69" spans="1:5">
      <c r="A69" s="27">
        <v>2014</v>
      </c>
      <c r="B69" s="27" t="s">
        <v>20</v>
      </c>
      <c r="C69" s="27" t="s">
        <v>208</v>
      </c>
      <c r="D69" s="74">
        <v>122.8</v>
      </c>
      <c r="E69" s="160">
        <f t="shared" si="1"/>
        <v>2.589807852965743E-2</v>
      </c>
    </row>
    <row r="70" spans="1:5">
      <c r="A70" s="27">
        <v>2014</v>
      </c>
      <c r="B70" s="27" t="s">
        <v>22</v>
      </c>
      <c r="C70" s="27" t="s">
        <v>209</v>
      </c>
      <c r="D70" s="74">
        <v>123.6</v>
      </c>
      <c r="E70" s="160">
        <f t="shared" si="1"/>
        <v>2.5726141078838128E-2</v>
      </c>
    </row>
    <row r="71" spans="1:5">
      <c r="A71" s="27">
        <v>2014</v>
      </c>
      <c r="B71" s="27" t="s">
        <v>24</v>
      </c>
      <c r="C71" s="27" t="s">
        <v>210</v>
      </c>
      <c r="D71" s="74">
        <v>123.6</v>
      </c>
      <c r="E71" s="160">
        <f t="shared" si="1"/>
        <v>2.3178807947019844E-2</v>
      </c>
    </row>
    <row r="72" spans="1:5">
      <c r="A72" s="27">
        <v>2015</v>
      </c>
      <c r="B72" s="27" t="s">
        <v>18</v>
      </c>
      <c r="C72" s="27" t="s">
        <v>211</v>
      </c>
      <c r="D72" s="74">
        <v>124.6</v>
      </c>
      <c r="E72" s="160">
        <f t="shared" si="1"/>
        <v>2.2988505747126416E-2</v>
      </c>
    </row>
    <row r="73" spans="1:5">
      <c r="A73" s="27">
        <v>2015</v>
      </c>
      <c r="B73" s="27" t="s">
        <v>20</v>
      </c>
      <c r="C73" s="27" t="s">
        <v>212</v>
      </c>
      <c r="D73" s="74">
        <v>125.7</v>
      </c>
      <c r="E73" s="160">
        <f t="shared" si="1"/>
        <v>2.361563517915314E-2</v>
      </c>
    </row>
    <row r="74" spans="1:5">
      <c r="A74" s="27">
        <v>2015</v>
      </c>
      <c r="B74" s="27" t="s">
        <v>22</v>
      </c>
      <c r="C74" s="27" t="s">
        <v>213</v>
      </c>
      <c r="D74" s="74">
        <v>126.4</v>
      </c>
      <c r="E74" s="160">
        <f t="shared" si="1"/>
        <v>2.2653721682847988E-2</v>
      </c>
    </row>
    <row r="75" spans="1:5">
      <c r="A75" s="27">
        <v>2015</v>
      </c>
      <c r="B75" s="27" t="s">
        <v>24</v>
      </c>
      <c r="C75" s="27" t="s">
        <v>214</v>
      </c>
      <c r="D75" s="74">
        <v>126.3</v>
      </c>
      <c r="E75" s="160">
        <f t="shared" si="1"/>
        <v>2.1844660194174782E-2</v>
      </c>
    </row>
    <row r="76" spans="1:5">
      <c r="A76" s="27">
        <v>2016</v>
      </c>
      <c r="B76" s="27" t="s">
        <v>18</v>
      </c>
      <c r="C76" s="27" t="s">
        <v>19</v>
      </c>
      <c r="D76" s="74">
        <v>128.30000000000001</v>
      </c>
      <c r="E76" s="160">
        <f t="shared" si="1"/>
        <v>2.9695024077046689E-2</v>
      </c>
    </row>
    <row r="77" spans="1:5">
      <c r="A77" s="27">
        <v>2016</v>
      </c>
      <c r="B77" s="27" t="s">
        <v>20</v>
      </c>
      <c r="C77" s="27" t="s">
        <v>21</v>
      </c>
      <c r="D77" s="74">
        <v>129.1</v>
      </c>
      <c r="E77" s="160">
        <f t="shared" si="1"/>
        <v>2.7048528241845594E-2</v>
      </c>
    </row>
    <row r="78" spans="1:5">
      <c r="A78" s="27">
        <v>2016</v>
      </c>
      <c r="B78" s="27" t="s">
        <v>22</v>
      </c>
      <c r="C78" s="27" t="s">
        <v>23</v>
      </c>
      <c r="D78" s="74">
        <v>129.9</v>
      </c>
      <c r="E78" s="160">
        <f t="shared" si="1"/>
        <v>2.7689873417721517E-2</v>
      </c>
    </row>
    <row r="79" spans="1:5">
      <c r="A79" s="27">
        <v>2016</v>
      </c>
      <c r="B79" s="27" t="s">
        <v>24</v>
      </c>
      <c r="C79" s="27" t="s">
        <v>25</v>
      </c>
      <c r="D79" s="74">
        <v>130.69999999999999</v>
      </c>
      <c r="E79" s="160">
        <f t="shared" si="1"/>
        <v>3.4837688044338809E-2</v>
      </c>
    </row>
    <row r="80" spans="1:5">
      <c r="A80" s="27">
        <v>2017</v>
      </c>
      <c r="B80" s="27" t="s">
        <v>18</v>
      </c>
      <c r="C80" s="27" t="s">
        <v>26</v>
      </c>
      <c r="D80" s="74">
        <v>132</v>
      </c>
      <c r="E80" s="160">
        <f>(D80-D76)/D76</f>
        <v>2.8838659392049791E-2</v>
      </c>
    </row>
    <row r="81" spans="1:5">
      <c r="A81" s="27">
        <v>2017</v>
      </c>
      <c r="B81" s="27" t="s">
        <v>20</v>
      </c>
      <c r="C81" s="27" t="s">
        <v>27</v>
      </c>
      <c r="D81" s="74">
        <v>132.80000000000001</v>
      </c>
      <c r="E81" s="160">
        <f>(D81-D77)/D77</f>
        <v>2.8659953524399824E-2</v>
      </c>
    </row>
    <row r="82" spans="1:5">
      <c r="A82" s="27">
        <v>2017</v>
      </c>
      <c r="B82" s="27" t="s">
        <v>22</v>
      </c>
      <c r="C82" s="27" t="s">
        <v>28</v>
      </c>
      <c r="D82" s="74">
        <v>134.19999999999999</v>
      </c>
      <c r="E82" s="160">
        <f>(D82-D78)/D78</f>
        <v>3.3102386451116107E-2</v>
      </c>
    </row>
    <row r="83" spans="1:5">
      <c r="A83" s="27">
        <v>2017</v>
      </c>
      <c r="B83" s="27" t="s">
        <v>24</v>
      </c>
      <c r="C83" s="27" t="s">
        <v>29</v>
      </c>
      <c r="D83" s="74">
        <v>134.6</v>
      </c>
      <c r="E83" s="160">
        <f>(D83-D79)/D79</f>
        <v>2.9839326702371889E-2</v>
      </c>
    </row>
    <row r="84" spans="1:5">
      <c r="A84" s="27">
        <v>2018</v>
      </c>
      <c r="B84" s="27" t="s">
        <v>18</v>
      </c>
      <c r="C84" s="27" t="s">
        <v>30</v>
      </c>
      <c r="D84" s="74">
        <v>136.80000000000001</v>
      </c>
      <c r="E84" s="160">
        <f t="shared" ref="E84:E95" si="2">(D84-D80)/D80</f>
        <v>3.6363636363636452E-2</v>
      </c>
    </row>
    <row r="85" spans="1:5">
      <c r="A85" s="27">
        <v>2018</v>
      </c>
      <c r="B85" s="27" t="s">
        <v>20</v>
      </c>
      <c r="C85" s="27" t="s">
        <v>31</v>
      </c>
      <c r="D85" s="74">
        <v>137.5</v>
      </c>
      <c r="E85" s="160">
        <f t="shared" si="2"/>
        <v>3.5391566265060154E-2</v>
      </c>
    </row>
    <row r="86" spans="1:5">
      <c r="A86" s="27">
        <v>2018</v>
      </c>
      <c r="B86" s="27" t="s">
        <v>22</v>
      </c>
      <c r="C86" s="27" t="s">
        <v>32</v>
      </c>
      <c r="D86" s="74">
        <v>139.30000000000001</v>
      </c>
      <c r="E86" s="160">
        <f t="shared" si="2"/>
        <v>3.8002980625931618E-2</v>
      </c>
    </row>
    <row r="87" spans="1:5">
      <c r="A87" s="27">
        <v>2018</v>
      </c>
      <c r="B87" s="27" t="s">
        <v>24</v>
      </c>
      <c r="C87" s="27" t="s">
        <v>105</v>
      </c>
      <c r="D87" s="74">
        <v>139.30000000000001</v>
      </c>
      <c r="E87" s="160">
        <f t="shared" si="2"/>
        <v>3.4918276374442919E-2</v>
      </c>
    </row>
    <row r="88" spans="1:5">
      <c r="A88" s="27">
        <v>2019</v>
      </c>
      <c r="B88" s="27" t="s">
        <v>18</v>
      </c>
      <c r="C88" s="27" t="s">
        <v>156</v>
      </c>
      <c r="D88" s="74">
        <v>141.5</v>
      </c>
      <c r="E88" s="160">
        <f t="shared" si="2"/>
        <v>3.4356725146198745E-2</v>
      </c>
    </row>
    <row r="89" spans="1:5">
      <c r="A89" s="27">
        <v>2019</v>
      </c>
      <c r="B89" s="27" t="s">
        <v>20</v>
      </c>
      <c r="C89" s="27" t="s">
        <v>164</v>
      </c>
      <c r="D89" s="74">
        <v>142.19999999999999</v>
      </c>
      <c r="E89" s="160">
        <f t="shared" si="2"/>
        <v>3.4181818181818098E-2</v>
      </c>
    </row>
    <row r="90" spans="1:5">
      <c r="A90" s="27">
        <v>2019</v>
      </c>
      <c r="B90" s="27" t="s">
        <v>22</v>
      </c>
      <c r="C90" s="27" t="s">
        <v>165</v>
      </c>
      <c r="D90" s="74">
        <v>143.80000000000001</v>
      </c>
      <c r="E90" s="160">
        <f t="shared" si="2"/>
        <v>3.2304379038047379E-2</v>
      </c>
    </row>
    <row r="91" spans="1:5">
      <c r="A91" s="27">
        <v>2019</v>
      </c>
      <c r="B91" s="27" t="s">
        <v>24</v>
      </c>
      <c r="C91" s="27" t="s">
        <v>169</v>
      </c>
      <c r="D91" s="74">
        <v>144.80000000000001</v>
      </c>
      <c r="E91" s="160">
        <f t="shared" si="2"/>
        <v>3.9483129935391235E-2</v>
      </c>
    </row>
    <row r="92" spans="1:5">
      <c r="A92" s="27">
        <v>2020</v>
      </c>
      <c r="B92" s="27" t="s">
        <v>18</v>
      </c>
      <c r="C92" s="27" t="s">
        <v>170</v>
      </c>
      <c r="D92" s="74">
        <v>146.5</v>
      </c>
      <c r="E92" s="160">
        <f t="shared" si="2"/>
        <v>3.5335689045936397E-2</v>
      </c>
    </row>
    <row r="93" spans="1:5">
      <c r="A93" s="27">
        <v>2020</v>
      </c>
      <c r="B93" s="27" t="s">
        <v>20</v>
      </c>
      <c r="C93" s="27" t="s">
        <v>231</v>
      </c>
      <c r="D93" s="74">
        <v>147.4</v>
      </c>
      <c r="E93" s="160">
        <f t="shared" si="2"/>
        <v>3.6568213783403782E-2</v>
      </c>
    </row>
    <row r="94" spans="1:5">
      <c r="A94" s="27">
        <v>2020</v>
      </c>
      <c r="B94" s="27" t="s">
        <v>22</v>
      </c>
      <c r="C94" s="27" t="s">
        <v>252</v>
      </c>
      <c r="D94" s="27">
        <v>148.19999999999999</v>
      </c>
      <c r="E94" s="160">
        <f t="shared" si="2"/>
        <v>3.0598052851182039E-2</v>
      </c>
    </row>
    <row r="95" spans="1:5">
      <c r="A95" s="27">
        <v>2020</v>
      </c>
      <c r="B95" s="27" t="s">
        <v>24</v>
      </c>
      <c r="C95" s="27" t="s">
        <v>251</v>
      </c>
      <c r="D95" s="27">
        <v>149.6</v>
      </c>
      <c r="E95" s="160">
        <f t="shared" si="2"/>
        <v>3.3149171270718113E-2</v>
      </c>
    </row>
    <row r="96" spans="1:5">
      <c r="A96" s="27">
        <v>2021</v>
      </c>
      <c r="B96" s="182" t="s">
        <v>18</v>
      </c>
      <c r="C96" s="182" t="s">
        <v>440</v>
      </c>
      <c r="D96" s="27">
        <v>150.5</v>
      </c>
      <c r="E96" s="160">
        <f t="shared" ref="E96" si="3">(D96-D92)/D92</f>
        <v>2.7303754266211604E-2</v>
      </c>
    </row>
    <row r="97" spans="1:5">
      <c r="A97" s="27">
        <v>2021</v>
      </c>
      <c r="B97" s="27" t="s">
        <v>20</v>
      </c>
      <c r="C97" s="27" t="s">
        <v>445</v>
      </c>
      <c r="D97" s="27">
        <v>151.1</v>
      </c>
      <c r="E97" s="160">
        <f t="shared" ref="E97:E102" si="4">(D97-D93)/D93</f>
        <v>2.5101763907733977E-2</v>
      </c>
    </row>
    <row r="98" spans="1:5">
      <c r="A98" s="27">
        <v>2021</v>
      </c>
      <c r="B98" s="182" t="s">
        <v>22</v>
      </c>
      <c r="C98" s="182" t="s">
        <v>447</v>
      </c>
      <c r="D98" s="27">
        <v>153</v>
      </c>
      <c r="E98" s="160">
        <f t="shared" si="4"/>
        <v>3.2388663967611413E-2</v>
      </c>
    </row>
    <row r="99" spans="1:5">
      <c r="A99" s="27">
        <v>2021</v>
      </c>
      <c r="B99" s="27" t="s">
        <v>24</v>
      </c>
      <c r="C99" s="27" t="s">
        <v>450</v>
      </c>
      <c r="D99" s="27">
        <v>154.69999999999999</v>
      </c>
      <c r="E99" s="160">
        <f t="shared" si="4"/>
        <v>3.4090909090909054E-2</v>
      </c>
    </row>
    <row r="100" spans="1:5">
      <c r="A100" s="27">
        <v>2022</v>
      </c>
      <c r="B100" s="27" t="s">
        <v>18</v>
      </c>
      <c r="C100" s="27" t="s">
        <v>453</v>
      </c>
      <c r="D100" s="198">
        <v>156.30000000000001</v>
      </c>
      <c r="E100" s="160">
        <f t="shared" si="4"/>
        <v>3.853820598006652E-2</v>
      </c>
    </row>
    <row r="101" spans="1:5">
      <c r="A101" s="27">
        <v>2022</v>
      </c>
      <c r="B101" s="27" t="s">
        <v>20</v>
      </c>
      <c r="C101" s="27" t="s">
        <v>455</v>
      </c>
      <c r="D101" s="198">
        <v>157</v>
      </c>
      <c r="E101" s="160">
        <f t="shared" si="4"/>
        <v>3.904698874917277E-2</v>
      </c>
    </row>
    <row r="102" spans="1:5">
      <c r="A102" s="27">
        <v>2022</v>
      </c>
      <c r="B102" s="27" t="s">
        <v>22</v>
      </c>
      <c r="C102" s="27" t="s">
        <v>464</v>
      </c>
      <c r="D102" s="27">
        <v>158.4</v>
      </c>
      <c r="E102" s="160">
        <f t="shared" si="4"/>
        <v>3.5294117647058858E-2</v>
      </c>
    </row>
  </sheetData>
  <mergeCells count="1">
    <mergeCell ref="A1:E1"/>
  </mergeCells>
  <phoneticPr fontId="45" type="noConversion"/>
  <hyperlinks>
    <hyperlink ref="B12" r:id="rId1" xr:uid="{00000000-0004-0000-0100-000000000000}"/>
  </hyperlinks>
  <pageMargins left="0.7" right="0.7" top="0.75" bottom="0.75" header="0.3" footer="0.3"/>
  <pageSetup orientation="portrait" horizontalDpi="0" verticalDpi="0" r:id="rId2"/>
  <headerFooter>
    <oddHeader>&amp;CBureau of Labor Statistics</oddHeader>
    <oddFooter>&amp;LSource: Bureau of Labor Statistics&amp;RGenerated on: February 14, 2019 (02:55:55 PM)</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75"/>
  <sheetViews>
    <sheetView topLeftCell="A105" zoomScaleNormal="100" workbookViewId="0">
      <selection activeCell="D96" sqref="D96"/>
    </sheetView>
  </sheetViews>
  <sheetFormatPr defaultColWidth="8.81640625" defaultRowHeight="14.5" outlineLevelRow="1"/>
  <cols>
    <col min="1" max="1" width="18.1796875" bestFit="1" customWidth="1"/>
    <col min="2" max="2" width="7.81640625" customWidth="1"/>
    <col min="3" max="3" width="9.26953125" bestFit="1" customWidth="1"/>
    <col min="4" max="4" width="17.81640625" bestFit="1" customWidth="1"/>
    <col min="5" max="16" width="12.7265625" customWidth="1"/>
    <col min="17" max="17" width="10.81640625" customWidth="1"/>
    <col min="18" max="18" width="10.7265625" customWidth="1"/>
    <col min="19" max="58" width="21.81640625" customWidth="1"/>
  </cols>
  <sheetData>
    <row r="1" spans="1:6">
      <c r="A1" s="232" t="s">
        <v>0</v>
      </c>
      <c r="B1" s="233"/>
      <c r="C1" s="233"/>
      <c r="D1" s="233"/>
      <c r="E1" s="233"/>
    </row>
    <row r="3" spans="1:6">
      <c r="A3" s="236" t="s">
        <v>1</v>
      </c>
      <c r="B3" t="s">
        <v>2</v>
      </c>
    </row>
    <row r="4" spans="1:6">
      <c r="A4" s="237"/>
      <c r="B4" t="s">
        <v>42</v>
      </c>
    </row>
    <row r="5" spans="1:6">
      <c r="A5" s="237"/>
      <c r="B5" t="s">
        <v>41</v>
      </c>
    </row>
    <row r="6" spans="1:6">
      <c r="A6" s="237"/>
      <c r="B6" t="s">
        <v>43</v>
      </c>
    </row>
    <row r="7" spans="1:6">
      <c r="A7" s="237"/>
      <c r="B7" t="s">
        <v>44</v>
      </c>
    </row>
    <row r="8" spans="1:6">
      <c r="A8" s="237"/>
      <c r="B8" t="s">
        <v>45</v>
      </c>
    </row>
    <row r="9" spans="1:6">
      <c r="A9" s="238"/>
      <c r="B9" t="s">
        <v>46</v>
      </c>
    </row>
    <row r="10" spans="1:6">
      <c r="A10" s="1" t="s">
        <v>4</v>
      </c>
      <c r="B10" t="s">
        <v>5</v>
      </c>
      <c r="E10" t="s">
        <v>458</v>
      </c>
    </row>
    <row r="11" spans="1:6">
      <c r="A11" s="1" t="s">
        <v>6</v>
      </c>
      <c r="B11" t="s">
        <v>0</v>
      </c>
    </row>
    <row r="12" spans="1:6">
      <c r="A12" s="1" t="s">
        <v>7</v>
      </c>
      <c r="B12" t="s">
        <v>8</v>
      </c>
    </row>
    <row r="13" spans="1:6">
      <c r="A13" s="1" t="s">
        <v>9</v>
      </c>
      <c r="B13" s="17" t="s">
        <v>10</v>
      </c>
      <c r="D13" s="15"/>
    </row>
    <row r="14" spans="1:6">
      <c r="A14" s="1" t="s">
        <v>11</v>
      </c>
      <c r="B14" s="17" t="s">
        <v>10</v>
      </c>
    </row>
    <row r="15" spans="1:6">
      <c r="A15" s="4" t="s">
        <v>12</v>
      </c>
      <c r="B15" t="s">
        <v>13</v>
      </c>
    </row>
    <row r="16" spans="1:6">
      <c r="A16" s="5" t="s">
        <v>215</v>
      </c>
      <c r="B16" s="6" t="s">
        <v>372</v>
      </c>
      <c r="F16" s="15" t="s">
        <v>373</v>
      </c>
    </row>
    <row r="17" spans="1:16">
      <c r="A17" s="80" t="s">
        <v>216</v>
      </c>
      <c r="B17" t="s">
        <v>240</v>
      </c>
    </row>
    <row r="19" spans="1:16" ht="29">
      <c r="D19" s="158" t="s">
        <v>14</v>
      </c>
      <c r="E19" s="230" t="s">
        <v>34</v>
      </c>
      <c r="F19" s="231"/>
      <c r="G19" s="230" t="s">
        <v>162</v>
      </c>
      <c r="H19" s="231"/>
      <c r="I19" s="230" t="s">
        <v>33</v>
      </c>
      <c r="J19" s="231"/>
      <c r="K19" s="230" t="s">
        <v>367</v>
      </c>
      <c r="L19" s="231"/>
      <c r="M19" s="230" t="s">
        <v>35</v>
      </c>
      <c r="N19" s="231"/>
      <c r="O19" s="230" t="s">
        <v>39</v>
      </c>
      <c r="P19" s="231"/>
    </row>
    <row r="20" spans="1:16" ht="15" customHeight="1">
      <c r="D20" s="2" t="s">
        <v>3</v>
      </c>
      <c r="E20" s="234" t="s">
        <v>37</v>
      </c>
      <c r="F20" s="235"/>
      <c r="G20" s="234" t="s">
        <v>368</v>
      </c>
      <c r="H20" s="235"/>
      <c r="I20" s="234" t="s">
        <v>40</v>
      </c>
      <c r="J20" s="235"/>
      <c r="K20" s="234" t="s">
        <v>161</v>
      </c>
      <c r="L20" s="235"/>
      <c r="M20" s="234" t="s">
        <v>36</v>
      </c>
      <c r="N20" s="235"/>
      <c r="O20" s="234" t="s">
        <v>38</v>
      </c>
      <c r="P20" s="235"/>
    </row>
    <row r="21" spans="1:16">
      <c r="A21" s="1" t="s">
        <v>15</v>
      </c>
      <c r="B21" s="1" t="s">
        <v>16</v>
      </c>
      <c r="C21" s="1" t="s">
        <v>17</v>
      </c>
      <c r="D21" s="19" t="s">
        <v>48</v>
      </c>
      <c r="E21" s="19" t="s">
        <v>48</v>
      </c>
      <c r="F21" s="20" t="s">
        <v>49</v>
      </c>
      <c r="G21" s="19" t="s">
        <v>48</v>
      </c>
      <c r="H21" s="20" t="s">
        <v>49</v>
      </c>
      <c r="I21" s="19" t="s">
        <v>48</v>
      </c>
      <c r="J21" s="20" t="s">
        <v>49</v>
      </c>
      <c r="K21" s="19" t="s">
        <v>48</v>
      </c>
      <c r="L21" s="20" t="s">
        <v>49</v>
      </c>
      <c r="M21" s="19" t="s">
        <v>48</v>
      </c>
      <c r="N21" s="20" t="s">
        <v>49</v>
      </c>
      <c r="O21" s="19" t="s">
        <v>48</v>
      </c>
      <c r="P21" s="20" t="s">
        <v>49</v>
      </c>
    </row>
    <row r="22" spans="1:16" ht="15" hidden="1" customHeight="1" outlineLevel="1">
      <c r="A22" s="149">
        <v>2001</v>
      </c>
      <c r="B22" s="149" t="s">
        <v>18</v>
      </c>
      <c r="C22" s="27" t="s">
        <v>351</v>
      </c>
      <c r="D22" s="150">
        <v>85</v>
      </c>
      <c r="E22" s="150">
        <v>84.8</v>
      </c>
      <c r="F22" s="18">
        <f t="shared" ref="F22:F81" si="0">+E22-$D22</f>
        <v>-0.20000000000000284</v>
      </c>
      <c r="G22" s="150"/>
      <c r="H22" s="150"/>
      <c r="I22" s="150">
        <v>86.4</v>
      </c>
      <c r="J22" s="18">
        <f t="shared" ref="J22:J66" si="1">+I22-$D22</f>
        <v>1.4000000000000057</v>
      </c>
      <c r="K22" s="150"/>
      <c r="L22" s="150"/>
      <c r="M22" s="150"/>
      <c r="N22" s="150"/>
      <c r="O22" s="150"/>
      <c r="P22" s="150"/>
    </row>
    <row r="23" spans="1:16" ht="15" hidden="1" customHeight="1" outlineLevel="1">
      <c r="A23" s="149">
        <v>2001</v>
      </c>
      <c r="B23" s="149" t="s">
        <v>20</v>
      </c>
      <c r="C23" s="27" t="s">
        <v>352</v>
      </c>
      <c r="D23" s="150">
        <v>85.8</v>
      </c>
      <c r="E23" s="150">
        <v>85.4</v>
      </c>
      <c r="F23" s="18">
        <f t="shared" si="0"/>
        <v>-0.39999999999999147</v>
      </c>
      <c r="G23" s="150"/>
      <c r="H23" s="150"/>
      <c r="I23" s="150">
        <v>87.2</v>
      </c>
      <c r="J23" s="18">
        <f t="shared" si="1"/>
        <v>1.4000000000000057</v>
      </c>
      <c r="K23" s="150"/>
      <c r="L23" s="150"/>
      <c r="M23" s="150"/>
      <c r="N23" s="150"/>
      <c r="O23" s="150"/>
      <c r="P23" s="150"/>
    </row>
    <row r="24" spans="1:16" ht="15" hidden="1" customHeight="1" outlineLevel="1">
      <c r="A24" s="149">
        <v>2001</v>
      </c>
      <c r="B24" s="149" t="s">
        <v>22</v>
      </c>
      <c r="C24" s="27" t="s">
        <v>353</v>
      </c>
      <c r="D24" s="150">
        <v>86.7</v>
      </c>
      <c r="E24" s="150">
        <v>86.1</v>
      </c>
      <c r="F24" s="18">
        <f t="shared" si="0"/>
        <v>-0.60000000000000853</v>
      </c>
      <c r="G24" s="150"/>
      <c r="H24" s="150"/>
      <c r="I24" s="150">
        <v>88.1</v>
      </c>
      <c r="J24" s="18">
        <f t="shared" si="1"/>
        <v>1.3999999999999915</v>
      </c>
      <c r="K24" s="150"/>
      <c r="L24" s="150"/>
      <c r="M24" s="150"/>
      <c r="N24" s="150"/>
      <c r="O24" s="150"/>
      <c r="P24" s="150"/>
    </row>
    <row r="25" spans="1:16" ht="15" hidden="1" customHeight="1" outlineLevel="1">
      <c r="A25" s="149">
        <v>2001</v>
      </c>
      <c r="B25" s="149" t="s">
        <v>24</v>
      </c>
      <c r="C25" s="27" t="s">
        <v>354</v>
      </c>
      <c r="D25" s="150">
        <v>87.3</v>
      </c>
      <c r="E25" s="150">
        <v>86.7</v>
      </c>
      <c r="F25" s="18">
        <f t="shared" si="0"/>
        <v>-0.59999999999999432</v>
      </c>
      <c r="G25" s="150"/>
      <c r="H25" s="150"/>
      <c r="I25" s="150">
        <v>88.7</v>
      </c>
      <c r="J25" s="18">
        <f t="shared" si="1"/>
        <v>1.4000000000000057</v>
      </c>
      <c r="K25" s="150"/>
      <c r="L25" s="150"/>
      <c r="M25" s="150"/>
      <c r="N25" s="150"/>
      <c r="O25" s="150"/>
      <c r="P25" s="150"/>
    </row>
    <row r="26" spans="1:16" ht="15" hidden="1" customHeight="1" outlineLevel="1">
      <c r="A26" s="149">
        <v>2002</v>
      </c>
      <c r="B26" s="149" t="s">
        <v>18</v>
      </c>
      <c r="C26" s="27" t="s">
        <v>355</v>
      </c>
      <c r="D26" s="150">
        <v>88.2</v>
      </c>
      <c r="E26" s="150">
        <v>88</v>
      </c>
      <c r="F26" s="18">
        <f t="shared" si="0"/>
        <v>-0.20000000000000284</v>
      </c>
      <c r="G26" s="150"/>
      <c r="H26" s="150"/>
      <c r="I26" s="150">
        <v>89.5</v>
      </c>
      <c r="J26" s="18">
        <f t="shared" si="1"/>
        <v>1.2999999999999972</v>
      </c>
      <c r="K26" s="150"/>
      <c r="L26" s="150"/>
      <c r="M26" s="150"/>
      <c r="N26" s="150"/>
      <c r="O26" s="150"/>
      <c r="P26" s="150"/>
    </row>
    <row r="27" spans="1:16" ht="15" hidden="1" customHeight="1" outlineLevel="1">
      <c r="A27" s="149">
        <v>2002</v>
      </c>
      <c r="B27" s="149" t="s">
        <v>20</v>
      </c>
      <c r="C27" s="27" t="s">
        <v>356</v>
      </c>
      <c r="D27" s="150">
        <v>89.2</v>
      </c>
      <c r="E27" s="150">
        <v>88.7</v>
      </c>
      <c r="F27" s="18">
        <f t="shared" si="0"/>
        <v>-0.5</v>
      </c>
      <c r="G27" s="150"/>
      <c r="H27" s="150"/>
      <c r="I27" s="150">
        <v>90.5</v>
      </c>
      <c r="J27" s="18">
        <f t="shared" si="1"/>
        <v>1.2999999999999972</v>
      </c>
      <c r="K27" s="150"/>
      <c r="L27" s="150"/>
      <c r="M27" s="150"/>
      <c r="N27" s="150"/>
      <c r="O27" s="150"/>
      <c r="P27" s="150"/>
    </row>
    <row r="28" spans="1:16" ht="15" hidden="1" customHeight="1" outlineLevel="1">
      <c r="A28" s="149">
        <v>2002</v>
      </c>
      <c r="B28" s="149" t="s">
        <v>22</v>
      </c>
      <c r="C28" s="27" t="s">
        <v>357</v>
      </c>
      <c r="D28" s="150">
        <v>89.7</v>
      </c>
      <c r="E28" s="150">
        <v>89</v>
      </c>
      <c r="F28" s="18">
        <f t="shared" si="0"/>
        <v>-0.70000000000000284</v>
      </c>
      <c r="G28" s="150"/>
      <c r="H28" s="150"/>
      <c r="I28" s="150">
        <v>91.2</v>
      </c>
      <c r="J28" s="18">
        <f t="shared" si="1"/>
        <v>1.5</v>
      </c>
      <c r="K28" s="150"/>
      <c r="L28" s="150"/>
      <c r="M28" s="150"/>
      <c r="N28" s="150"/>
      <c r="O28" s="150"/>
      <c r="P28" s="150"/>
    </row>
    <row r="29" spans="1:16" ht="15" hidden="1" customHeight="1" outlineLevel="1">
      <c r="A29" s="149">
        <v>2002</v>
      </c>
      <c r="B29" s="149" t="s">
        <v>24</v>
      </c>
      <c r="C29" s="27" t="s">
        <v>350</v>
      </c>
      <c r="D29" s="150">
        <v>90</v>
      </c>
      <c r="E29" s="150">
        <v>89.5</v>
      </c>
      <c r="F29" s="18">
        <f t="shared" si="0"/>
        <v>-0.5</v>
      </c>
      <c r="G29" s="150"/>
      <c r="H29" s="150"/>
      <c r="I29" s="150">
        <v>91.2</v>
      </c>
      <c r="J29" s="18">
        <f t="shared" si="1"/>
        <v>1.2000000000000028</v>
      </c>
      <c r="K29" s="150"/>
      <c r="L29" s="150"/>
      <c r="M29" s="150"/>
      <c r="N29" s="150"/>
      <c r="O29" s="150"/>
      <c r="P29" s="150"/>
    </row>
    <row r="30" spans="1:16" ht="15" hidden="1" customHeight="1" outlineLevel="1">
      <c r="A30" s="149">
        <v>2003</v>
      </c>
      <c r="B30" s="149" t="s">
        <v>18</v>
      </c>
      <c r="C30" s="27" t="s">
        <v>358</v>
      </c>
      <c r="D30" s="150">
        <v>91.4</v>
      </c>
      <c r="E30" s="150">
        <v>92.1</v>
      </c>
      <c r="F30" s="18">
        <f t="shared" si="0"/>
        <v>0.69999999999998863</v>
      </c>
      <c r="G30" s="150"/>
      <c r="H30" s="150"/>
      <c r="I30" s="150">
        <v>92</v>
      </c>
      <c r="J30" s="18">
        <f t="shared" si="1"/>
        <v>0.59999999999999432</v>
      </c>
      <c r="K30" s="150"/>
      <c r="L30" s="150"/>
      <c r="M30" s="150"/>
      <c r="N30" s="150"/>
      <c r="O30" s="150"/>
      <c r="P30" s="150"/>
    </row>
    <row r="31" spans="1:16" ht="15" hidden="1" customHeight="1" outlineLevel="1">
      <c r="A31" s="149">
        <v>2003</v>
      </c>
      <c r="B31" s="149" t="s">
        <v>20</v>
      </c>
      <c r="C31" s="27" t="s">
        <v>360</v>
      </c>
      <c r="D31" s="150">
        <v>92.3</v>
      </c>
      <c r="E31" s="150">
        <v>92.8</v>
      </c>
      <c r="F31" s="18">
        <f t="shared" si="0"/>
        <v>0.5</v>
      </c>
      <c r="G31" s="150"/>
      <c r="H31" s="150"/>
      <c r="I31" s="150">
        <v>92.7</v>
      </c>
      <c r="J31" s="18">
        <f t="shared" si="1"/>
        <v>0.40000000000000568</v>
      </c>
      <c r="K31" s="150"/>
      <c r="L31" s="150"/>
      <c r="M31" s="150"/>
      <c r="N31" s="150"/>
      <c r="O31" s="150"/>
      <c r="P31" s="150"/>
    </row>
    <row r="32" spans="1:16" ht="15" hidden="1" customHeight="1" outlineLevel="1">
      <c r="A32" s="149">
        <v>2003</v>
      </c>
      <c r="B32" s="149" t="s">
        <v>22</v>
      </c>
      <c r="C32" s="27" t="s">
        <v>361</v>
      </c>
      <c r="D32" s="150">
        <v>93.2</v>
      </c>
      <c r="E32" s="150">
        <v>93.6</v>
      </c>
      <c r="F32" s="18">
        <f t="shared" si="0"/>
        <v>0.39999999999999147</v>
      </c>
      <c r="G32" s="150"/>
      <c r="H32" s="150"/>
      <c r="I32" s="150">
        <v>93.6</v>
      </c>
      <c r="J32" s="18">
        <f t="shared" si="1"/>
        <v>0.39999999999999147</v>
      </c>
      <c r="K32" s="150"/>
      <c r="L32" s="150"/>
      <c r="M32" s="150"/>
      <c r="N32" s="150"/>
      <c r="O32" s="150"/>
      <c r="P32" s="150"/>
    </row>
    <row r="33" spans="1:16" ht="15" hidden="1" customHeight="1" outlineLevel="1">
      <c r="A33" s="149">
        <v>2003</v>
      </c>
      <c r="B33" s="149" t="s">
        <v>24</v>
      </c>
      <c r="C33" s="27" t="s">
        <v>362</v>
      </c>
      <c r="D33" s="150">
        <v>93.6</v>
      </c>
      <c r="E33" s="150">
        <v>94</v>
      </c>
      <c r="F33" s="18">
        <f t="shared" si="0"/>
        <v>0.40000000000000568</v>
      </c>
      <c r="G33" s="150"/>
      <c r="H33" s="150"/>
      <c r="I33" s="150">
        <v>93.9</v>
      </c>
      <c r="J33" s="18">
        <f t="shared" si="1"/>
        <v>0.30000000000001137</v>
      </c>
      <c r="K33" s="150"/>
      <c r="L33" s="150"/>
      <c r="M33" s="150"/>
      <c r="N33" s="150"/>
      <c r="O33" s="150"/>
      <c r="P33" s="150"/>
    </row>
    <row r="34" spans="1:16" ht="15" hidden="1" customHeight="1" outlineLevel="1">
      <c r="A34" s="149">
        <v>2004</v>
      </c>
      <c r="B34" s="149" t="s">
        <v>18</v>
      </c>
      <c r="C34" s="27" t="s">
        <v>359</v>
      </c>
      <c r="D34" s="150">
        <v>94.9</v>
      </c>
      <c r="E34" s="150">
        <v>95</v>
      </c>
      <c r="F34" s="18">
        <f t="shared" si="0"/>
        <v>9.9999999999994316E-2</v>
      </c>
      <c r="G34" s="150"/>
      <c r="H34" s="150"/>
      <c r="I34" s="150">
        <v>95.2</v>
      </c>
      <c r="J34" s="18">
        <f t="shared" si="1"/>
        <v>0.29999999999999716</v>
      </c>
      <c r="K34" s="150"/>
      <c r="L34" s="150"/>
      <c r="M34" s="150"/>
      <c r="N34" s="150"/>
      <c r="O34" s="150"/>
      <c r="P34" s="150"/>
    </row>
    <row r="35" spans="1:16" ht="15" hidden="1" customHeight="1" outlineLevel="1">
      <c r="A35" s="149">
        <v>2004</v>
      </c>
      <c r="B35" s="149" t="s">
        <v>20</v>
      </c>
      <c r="C35" s="27" t="s">
        <v>363</v>
      </c>
      <c r="D35" s="150">
        <v>95.9</v>
      </c>
      <c r="E35" s="150">
        <v>95.9</v>
      </c>
      <c r="F35" s="18">
        <f t="shared" si="0"/>
        <v>0</v>
      </c>
      <c r="G35" s="150"/>
      <c r="H35" s="150"/>
      <c r="I35" s="150">
        <v>96.2</v>
      </c>
      <c r="J35" s="18">
        <f t="shared" si="1"/>
        <v>0.29999999999999716</v>
      </c>
      <c r="K35" s="150"/>
      <c r="L35" s="150"/>
      <c r="M35" s="150"/>
      <c r="N35" s="150"/>
      <c r="O35" s="150"/>
      <c r="P35" s="150"/>
    </row>
    <row r="36" spans="1:16" ht="15" hidden="1" customHeight="1" outlineLevel="1">
      <c r="A36" s="149">
        <v>2004</v>
      </c>
      <c r="B36" s="149" t="s">
        <v>22</v>
      </c>
      <c r="C36" s="27" t="s">
        <v>364</v>
      </c>
      <c r="D36" s="150">
        <v>96.7</v>
      </c>
      <c r="E36" s="150">
        <v>96.6</v>
      </c>
      <c r="F36" s="18">
        <f t="shared" si="0"/>
        <v>-0.10000000000000853</v>
      </c>
      <c r="G36" s="150"/>
      <c r="H36" s="150"/>
      <c r="I36" s="150">
        <v>97.1</v>
      </c>
      <c r="J36" s="18">
        <f t="shared" si="1"/>
        <v>0.39999999999999147</v>
      </c>
      <c r="K36" s="150"/>
      <c r="L36" s="150"/>
      <c r="M36" s="150"/>
      <c r="N36" s="150"/>
      <c r="O36" s="150"/>
      <c r="P36" s="150"/>
    </row>
    <row r="37" spans="1:16" ht="15" hidden="1" customHeight="1" outlineLevel="1">
      <c r="A37" s="149">
        <v>2004</v>
      </c>
      <c r="B37" s="149" t="s">
        <v>24</v>
      </c>
      <c r="C37" s="27" t="s">
        <v>219</v>
      </c>
      <c r="D37" s="150">
        <v>97.2</v>
      </c>
      <c r="E37" s="150">
        <v>96.9</v>
      </c>
      <c r="F37" s="18">
        <f t="shared" si="0"/>
        <v>-0.29999999999999716</v>
      </c>
      <c r="G37" s="150"/>
      <c r="H37" s="150"/>
      <c r="I37" s="150">
        <v>97.7</v>
      </c>
      <c r="J37" s="18">
        <f t="shared" si="1"/>
        <v>0.5</v>
      </c>
      <c r="K37" s="150"/>
      <c r="L37" s="150"/>
      <c r="M37" s="150"/>
      <c r="N37" s="150"/>
      <c r="O37" s="150"/>
      <c r="P37" s="150"/>
    </row>
    <row r="38" spans="1:16" ht="15" hidden="1" customHeight="1" outlineLevel="1">
      <c r="A38" s="149">
        <v>2005</v>
      </c>
      <c r="B38" s="149" t="s">
        <v>18</v>
      </c>
      <c r="C38" s="27" t="s">
        <v>173</v>
      </c>
      <c r="D38" s="150">
        <v>98.2</v>
      </c>
      <c r="E38" s="150">
        <v>97.8</v>
      </c>
      <c r="F38" s="18">
        <f t="shared" si="0"/>
        <v>-0.40000000000000568</v>
      </c>
      <c r="G38" s="150"/>
      <c r="H38" s="150"/>
      <c r="I38" s="150">
        <v>98.9</v>
      </c>
      <c r="J38" s="18">
        <f t="shared" si="1"/>
        <v>0.70000000000000284</v>
      </c>
      <c r="K38" s="150"/>
      <c r="L38" s="150"/>
      <c r="M38" s="150"/>
      <c r="N38" s="150"/>
      <c r="O38" s="150"/>
      <c r="P38" s="150"/>
    </row>
    <row r="39" spans="1:16" ht="15" hidden="1" customHeight="1" outlineLevel="1">
      <c r="A39" s="149">
        <v>2005</v>
      </c>
      <c r="B39" s="149" t="s">
        <v>20</v>
      </c>
      <c r="C39" s="27" t="s">
        <v>220</v>
      </c>
      <c r="D39" s="150">
        <v>98.9</v>
      </c>
      <c r="E39" s="150">
        <v>98.4</v>
      </c>
      <c r="F39" s="18">
        <f t="shared" si="0"/>
        <v>-0.5</v>
      </c>
      <c r="G39" s="150"/>
      <c r="H39" s="150"/>
      <c r="I39" s="150">
        <v>99.3</v>
      </c>
      <c r="J39" s="18">
        <f t="shared" si="1"/>
        <v>0.39999999999999147</v>
      </c>
      <c r="K39" s="150"/>
      <c r="L39" s="150"/>
      <c r="M39" s="150"/>
      <c r="N39" s="150"/>
      <c r="O39" s="150"/>
      <c r="P39" s="150"/>
    </row>
    <row r="40" spans="1:16" ht="15" hidden="1" customHeight="1" outlineLevel="1">
      <c r="A40" s="149">
        <v>2005</v>
      </c>
      <c r="B40" s="149" t="s">
        <v>22</v>
      </c>
      <c r="C40" s="27" t="s">
        <v>221</v>
      </c>
      <c r="D40" s="150">
        <v>99.5</v>
      </c>
      <c r="E40" s="150">
        <v>99.5</v>
      </c>
      <c r="F40" s="18">
        <f t="shared" si="0"/>
        <v>0</v>
      </c>
      <c r="G40" s="150"/>
      <c r="H40" s="150"/>
      <c r="I40" s="150">
        <v>99.7</v>
      </c>
      <c r="J40" s="18">
        <f t="shared" si="1"/>
        <v>0.20000000000000284</v>
      </c>
      <c r="K40" s="150"/>
      <c r="L40" s="150"/>
      <c r="M40" s="150"/>
      <c r="N40" s="150"/>
      <c r="O40" s="150"/>
      <c r="P40" s="150"/>
    </row>
    <row r="41" spans="1:16" ht="15" hidden="1" customHeight="1" outlineLevel="1">
      <c r="A41" s="149">
        <v>2005</v>
      </c>
      <c r="B41" s="149" t="s">
        <v>24</v>
      </c>
      <c r="C41" s="27" t="s">
        <v>174</v>
      </c>
      <c r="D41" s="150">
        <v>100</v>
      </c>
      <c r="E41" s="150">
        <v>100</v>
      </c>
      <c r="F41" s="18">
        <f t="shared" si="0"/>
        <v>0</v>
      </c>
      <c r="G41" s="150"/>
      <c r="H41" s="150"/>
      <c r="I41" s="150">
        <v>100</v>
      </c>
      <c r="J41" s="18">
        <f t="shared" si="1"/>
        <v>0</v>
      </c>
      <c r="K41" s="150"/>
      <c r="L41" s="150"/>
      <c r="M41" s="150"/>
      <c r="N41" s="150"/>
      <c r="O41" s="150"/>
      <c r="P41" s="150"/>
    </row>
    <row r="42" spans="1:16" ht="15" hidden="1" customHeight="1" outlineLevel="1">
      <c r="A42" s="149">
        <v>2006</v>
      </c>
      <c r="B42" s="149" t="s">
        <v>18</v>
      </c>
      <c r="C42" s="27" t="s">
        <v>175</v>
      </c>
      <c r="D42" s="150">
        <v>100.8</v>
      </c>
      <c r="E42" s="150">
        <v>100.7</v>
      </c>
      <c r="F42" s="18">
        <f t="shared" si="0"/>
        <v>-9.9999999999994316E-2</v>
      </c>
      <c r="G42" s="150">
        <v>100.5</v>
      </c>
      <c r="H42" s="18">
        <f t="shared" ref="H42:H81" si="2">+G42-$D42</f>
        <v>-0.29999999999999716</v>
      </c>
      <c r="I42" s="150">
        <v>101</v>
      </c>
      <c r="J42" s="18">
        <f t="shared" si="1"/>
        <v>0.20000000000000284</v>
      </c>
      <c r="K42" s="150">
        <v>100.9</v>
      </c>
      <c r="L42" s="49">
        <f t="shared" ref="L42:L81" si="3">+K42-$D42</f>
        <v>0.10000000000000853</v>
      </c>
      <c r="M42" s="150">
        <v>101</v>
      </c>
      <c r="N42" s="18">
        <f t="shared" ref="N42:N57" si="4">+M42-$D42</f>
        <v>0.20000000000000284</v>
      </c>
      <c r="O42" s="150">
        <v>100.7</v>
      </c>
      <c r="P42" s="18">
        <f t="shared" ref="P42:P81" si="5">+O42-$D42</f>
        <v>-9.9999999999994316E-2</v>
      </c>
    </row>
    <row r="43" spans="1:16" ht="15" hidden="1" customHeight="1" outlineLevel="1">
      <c r="A43" s="149">
        <v>2006</v>
      </c>
      <c r="B43" s="149" t="s">
        <v>20</v>
      </c>
      <c r="C43" s="27" t="s">
        <v>176</v>
      </c>
      <c r="D43" s="150">
        <v>101.7</v>
      </c>
      <c r="E43" s="150">
        <v>101.7</v>
      </c>
      <c r="F43" s="18">
        <f t="shared" si="0"/>
        <v>0</v>
      </c>
      <c r="G43" s="150">
        <v>101.8</v>
      </c>
      <c r="H43" s="18">
        <f t="shared" si="2"/>
        <v>9.9999999999994316E-2</v>
      </c>
      <c r="I43" s="150">
        <v>101.6</v>
      </c>
      <c r="J43" s="18">
        <f t="shared" si="1"/>
        <v>-0.10000000000000853</v>
      </c>
      <c r="K43" s="150">
        <v>101.9</v>
      </c>
      <c r="L43" s="49">
        <f t="shared" si="3"/>
        <v>0.20000000000000284</v>
      </c>
      <c r="M43" s="150">
        <v>101.8</v>
      </c>
      <c r="N43" s="18">
        <f t="shared" si="4"/>
        <v>9.9999999999994316E-2</v>
      </c>
      <c r="O43" s="150">
        <v>101.4</v>
      </c>
      <c r="P43" s="18">
        <f t="shared" si="5"/>
        <v>-0.29999999999999716</v>
      </c>
    </row>
    <row r="44" spans="1:16" ht="15" hidden="1" customHeight="1" outlineLevel="1">
      <c r="A44" s="149">
        <v>2006</v>
      </c>
      <c r="B44" s="149" t="s">
        <v>22</v>
      </c>
      <c r="C44" s="27" t="s">
        <v>177</v>
      </c>
      <c r="D44" s="150">
        <v>102.5</v>
      </c>
      <c r="E44" s="150">
        <v>102.3</v>
      </c>
      <c r="F44" s="18">
        <f t="shared" si="0"/>
        <v>-0.20000000000000284</v>
      </c>
      <c r="G44" s="150">
        <v>102.5</v>
      </c>
      <c r="H44" s="18">
        <f t="shared" si="2"/>
        <v>0</v>
      </c>
      <c r="I44" s="150">
        <v>102.8</v>
      </c>
      <c r="J44" s="18">
        <f t="shared" si="1"/>
        <v>0.29999999999999716</v>
      </c>
      <c r="K44" s="150">
        <v>102.6</v>
      </c>
      <c r="L44" s="49">
        <f t="shared" si="3"/>
        <v>9.9999999999994316E-2</v>
      </c>
      <c r="M44" s="150">
        <v>102.7</v>
      </c>
      <c r="N44" s="18">
        <f t="shared" si="4"/>
        <v>0.20000000000000284</v>
      </c>
      <c r="O44" s="150">
        <v>102.1</v>
      </c>
      <c r="P44" s="18">
        <f t="shared" si="5"/>
        <v>-0.40000000000000568</v>
      </c>
    </row>
    <row r="45" spans="1:16" ht="15" hidden="1" customHeight="1" outlineLevel="1">
      <c r="A45" s="149">
        <v>2006</v>
      </c>
      <c r="B45" s="149" t="s">
        <v>24</v>
      </c>
      <c r="C45" s="27" t="s">
        <v>178</v>
      </c>
      <c r="D45" s="150">
        <v>103.2</v>
      </c>
      <c r="E45" s="150">
        <v>102.8</v>
      </c>
      <c r="F45" s="18">
        <f t="shared" si="0"/>
        <v>-0.40000000000000568</v>
      </c>
      <c r="G45" s="150">
        <v>103</v>
      </c>
      <c r="H45" s="18">
        <f t="shared" si="2"/>
        <v>-0.20000000000000284</v>
      </c>
      <c r="I45" s="150">
        <v>103.5</v>
      </c>
      <c r="J45" s="18">
        <f t="shared" si="1"/>
        <v>0.29999999999999716</v>
      </c>
      <c r="K45" s="150">
        <v>103.3</v>
      </c>
      <c r="L45" s="49">
        <f t="shared" si="3"/>
        <v>9.9999999999994316E-2</v>
      </c>
      <c r="M45" s="150">
        <v>103.1</v>
      </c>
      <c r="N45" s="18">
        <f t="shared" si="4"/>
        <v>-0.10000000000000853</v>
      </c>
      <c r="O45" s="150">
        <v>103.1</v>
      </c>
      <c r="P45" s="18">
        <f t="shared" si="5"/>
        <v>-0.10000000000000853</v>
      </c>
    </row>
    <row r="46" spans="1:16" ht="15" hidden="1" customHeight="1" outlineLevel="1">
      <c r="A46" s="149">
        <v>2007</v>
      </c>
      <c r="B46" s="149" t="s">
        <v>18</v>
      </c>
      <c r="C46" s="27" t="s">
        <v>179</v>
      </c>
      <c r="D46" s="150">
        <v>104</v>
      </c>
      <c r="E46" s="150">
        <v>103.3</v>
      </c>
      <c r="F46" s="18">
        <f t="shared" si="0"/>
        <v>-0.70000000000000284</v>
      </c>
      <c r="G46" s="150">
        <v>103.9</v>
      </c>
      <c r="H46" s="18">
        <f t="shared" si="2"/>
        <v>-9.9999999999994316E-2</v>
      </c>
      <c r="I46" s="150">
        <v>104.3</v>
      </c>
      <c r="J46" s="18">
        <f t="shared" si="1"/>
        <v>0.29999999999999716</v>
      </c>
      <c r="K46" s="150">
        <v>104.2</v>
      </c>
      <c r="L46" s="49">
        <f t="shared" si="3"/>
        <v>0.20000000000000284</v>
      </c>
      <c r="M46" s="150">
        <v>105.2</v>
      </c>
      <c r="N46" s="18">
        <f t="shared" si="4"/>
        <v>1.2000000000000028</v>
      </c>
      <c r="O46" s="150">
        <v>103.6</v>
      </c>
      <c r="P46" s="18">
        <f t="shared" si="5"/>
        <v>-0.40000000000000568</v>
      </c>
    </row>
    <row r="47" spans="1:16" ht="15" hidden="1" customHeight="1" outlineLevel="1">
      <c r="A47" s="149">
        <v>2007</v>
      </c>
      <c r="B47" s="149" t="s">
        <v>20</v>
      </c>
      <c r="C47" s="27" t="s">
        <v>180</v>
      </c>
      <c r="D47" s="150">
        <v>104.9</v>
      </c>
      <c r="E47" s="150">
        <v>104.2</v>
      </c>
      <c r="F47" s="18">
        <f t="shared" si="0"/>
        <v>-0.70000000000000284</v>
      </c>
      <c r="G47" s="150">
        <v>104.8</v>
      </c>
      <c r="H47" s="18">
        <f t="shared" si="2"/>
        <v>-0.10000000000000853</v>
      </c>
      <c r="I47" s="150">
        <v>105.3</v>
      </c>
      <c r="J47" s="18">
        <f t="shared" si="1"/>
        <v>0.39999999999999147</v>
      </c>
      <c r="K47" s="150">
        <v>105.3</v>
      </c>
      <c r="L47" s="49">
        <f t="shared" si="3"/>
        <v>0.39999999999999147</v>
      </c>
      <c r="M47" s="150">
        <v>105.2</v>
      </c>
      <c r="N47" s="18">
        <f t="shared" si="4"/>
        <v>0.29999999999999716</v>
      </c>
      <c r="O47" s="150">
        <v>104.8</v>
      </c>
      <c r="P47" s="18">
        <f t="shared" si="5"/>
        <v>-0.10000000000000853</v>
      </c>
    </row>
    <row r="48" spans="1:16" ht="15" hidden="1" customHeight="1" outlineLevel="1">
      <c r="A48" s="149">
        <v>2007</v>
      </c>
      <c r="B48" s="149" t="s">
        <v>22</v>
      </c>
      <c r="C48" s="27" t="s">
        <v>181</v>
      </c>
      <c r="D48" s="150">
        <v>105.7</v>
      </c>
      <c r="E48" s="150">
        <v>104.6</v>
      </c>
      <c r="F48" s="18">
        <f t="shared" si="0"/>
        <v>-1.1000000000000085</v>
      </c>
      <c r="G48" s="150">
        <v>105.4</v>
      </c>
      <c r="H48" s="18">
        <f t="shared" si="2"/>
        <v>-0.29999999999999716</v>
      </c>
      <c r="I48" s="150">
        <v>106.1</v>
      </c>
      <c r="J48" s="18">
        <f t="shared" si="1"/>
        <v>0.39999999999999147</v>
      </c>
      <c r="K48" s="150">
        <v>106.5</v>
      </c>
      <c r="L48" s="49">
        <f t="shared" si="3"/>
        <v>0.79999999999999716</v>
      </c>
      <c r="M48" s="150">
        <v>106.6</v>
      </c>
      <c r="N48" s="18">
        <f t="shared" si="4"/>
        <v>0.89999999999999147</v>
      </c>
      <c r="O48" s="150">
        <v>105.4</v>
      </c>
      <c r="P48" s="18">
        <f t="shared" si="5"/>
        <v>-0.29999999999999716</v>
      </c>
    </row>
    <row r="49" spans="1:16" ht="15" hidden="1" customHeight="1" outlineLevel="1">
      <c r="A49" s="149">
        <v>2007</v>
      </c>
      <c r="B49" s="149" t="s">
        <v>24</v>
      </c>
      <c r="C49" s="27" t="s">
        <v>182</v>
      </c>
      <c r="D49" s="150">
        <v>106.3</v>
      </c>
      <c r="E49" s="150">
        <v>105.3</v>
      </c>
      <c r="F49" s="18">
        <f t="shared" si="0"/>
        <v>-1</v>
      </c>
      <c r="G49" s="150">
        <v>106.1</v>
      </c>
      <c r="H49" s="18">
        <f t="shared" si="2"/>
        <v>-0.20000000000000284</v>
      </c>
      <c r="I49" s="150">
        <v>106.7</v>
      </c>
      <c r="J49" s="18">
        <f t="shared" si="1"/>
        <v>0.40000000000000568</v>
      </c>
      <c r="K49" s="150">
        <v>107.1</v>
      </c>
      <c r="L49" s="49">
        <f t="shared" si="3"/>
        <v>0.79999999999999716</v>
      </c>
      <c r="M49" s="150">
        <v>107.5</v>
      </c>
      <c r="N49" s="18">
        <f t="shared" si="4"/>
        <v>1.2000000000000028</v>
      </c>
      <c r="O49" s="150">
        <v>106.1</v>
      </c>
      <c r="P49" s="18">
        <f t="shared" si="5"/>
        <v>-0.20000000000000284</v>
      </c>
    </row>
    <row r="50" spans="1:16" ht="15" hidden="1" customHeight="1" outlineLevel="1">
      <c r="A50" s="149">
        <v>2008</v>
      </c>
      <c r="B50" s="8" t="s">
        <v>18</v>
      </c>
      <c r="C50" s="27" t="s">
        <v>183</v>
      </c>
      <c r="D50" s="150">
        <v>107.3</v>
      </c>
      <c r="E50" s="150">
        <v>106</v>
      </c>
      <c r="F50" s="18">
        <f t="shared" si="0"/>
        <v>-1.2999999999999972</v>
      </c>
      <c r="G50" s="150">
        <v>107.6</v>
      </c>
      <c r="H50" s="18">
        <f t="shared" si="2"/>
        <v>0.29999999999999716</v>
      </c>
      <c r="I50" s="150">
        <v>107.8</v>
      </c>
      <c r="J50" s="18">
        <f t="shared" si="1"/>
        <v>0.5</v>
      </c>
      <c r="K50" s="150">
        <v>107.8</v>
      </c>
      <c r="L50" s="49">
        <f t="shared" si="3"/>
        <v>0.5</v>
      </c>
      <c r="M50" s="150">
        <v>108.4</v>
      </c>
      <c r="N50" s="18">
        <f t="shared" si="4"/>
        <v>1.1000000000000085</v>
      </c>
      <c r="O50" s="150">
        <v>106.7</v>
      </c>
      <c r="P50" s="18">
        <f t="shared" si="5"/>
        <v>-0.59999999999999432</v>
      </c>
    </row>
    <row r="51" spans="1:16" ht="15" hidden="1" customHeight="1" outlineLevel="1">
      <c r="A51" s="149">
        <v>2008</v>
      </c>
      <c r="B51" s="8" t="s">
        <v>20</v>
      </c>
      <c r="C51" s="27" t="s">
        <v>184</v>
      </c>
      <c r="D51" s="150">
        <v>108</v>
      </c>
      <c r="E51" s="150">
        <v>107</v>
      </c>
      <c r="F51" s="18">
        <f t="shared" si="0"/>
        <v>-1</v>
      </c>
      <c r="G51" s="150">
        <v>108.1</v>
      </c>
      <c r="H51" s="18">
        <f t="shared" si="2"/>
        <v>9.9999999999994316E-2</v>
      </c>
      <c r="I51" s="150">
        <v>108.5</v>
      </c>
      <c r="J51" s="18">
        <f t="shared" si="1"/>
        <v>0.5</v>
      </c>
      <c r="K51" s="150">
        <v>108.6</v>
      </c>
      <c r="L51" s="49">
        <f t="shared" si="3"/>
        <v>0.59999999999999432</v>
      </c>
      <c r="M51" s="150">
        <v>109.4</v>
      </c>
      <c r="N51" s="18">
        <f t="shared" si="4"/>
        <v>1.4000000000000057</v>
      </c>
      <c r="O51" s="150">
        <v>107.1</v>
      </c>
      <c r="P51" s="18">
        <f t="shared" si="5"/>
        <v>-0.90000000000000568</v>
      </c>
    </row>
    <row r="52" spans="1:16" ht="15" hidden="1" customHeight="1" outlineLevel="1">
      <c r="A52" s="149">
        <v>2008</v>
      </c>
      <c r="B52" s="8" t="s">
        <v>22</v>
      </c>
      <c r="C52" s="27" t="s">
        <v>185</v>
      </c>
      <c r="D52" s="150">
        <v>108.7</v>
      </c>
      <c r="E52" s="150">
        <v>107.4</v>
      </c>
      <c r="F52" s="18">
        <f t="shared" si="0"/>
        <v>-1.2999999999999972</v>
      </c>
      <c r="G52" s="150">
        <v>108.9</v>
      </c>
      <c r="H52" s="18">
        <f t="shared" si="2"/>
        <v>0.20000000000000284</v>
      </c>
      <c r="I52" s="150">
        <v>109.1</v>
      </c>
      <c r="J52" s="18">
        <f t="shared" si="1"/>
        <v>0.39999999999999147</v>
      </c>
      <c r="K52" s="151">
        <v>109.1</v>
      </c>
      <c r="L52" s="49">
        <f t="shared" si="3"/>
        <v>0.39999999999999147</v>
      </c>
      <c r="M52" s="150">
        <v>110.3</v>
      </c>
      <c r="N52" s="18">
        <f t="shared" si="4"/>
        <v>1.5999999999999943</v>
      </c>
      <c r="O52" s="150">
        <v>107.8</v>
      </c>
      <c r="P52" s="18">
        <f t="shared" si="5"/>
        <v>-0.90000000000000568</v>
      </c>
    </row>
    <row r="53" spans="1:16" ht="15" hidden="1" customHeight="1" outlineLevel="1">
      <c r="A53" s="149">
        <v>2008</v>
      </c>
      <c r="B53" s="8" t="s">
        <v>24</v>
      </c>
      <c r="C53" s="27" t="s">
        <v>186</v>
      </c>
      <c r="D53" s="150">
        <v>108.9</v>
      </c>
      <c r="E53" s="150">
        <v>107.6</v>
      </c>
      <c r="F53" s="18">
        <f t="shared" si="0"/>
        <v>-1.3000000000000114</v>
      </c>
      <c r="G53" s="150">
        <v>109.1</v>
      </c>
      <c r="H53" s="18">
        <f t="shared" si="2"/>
        <v>0.19999999999998863</v>
      </c>
      <c r="I53" s="150">
        <v>109.3</v>
      </c>
      <c r="J53" s="18">
        <f t="shared" si="1"/>
        <v>0.39999999999999147</v>
      </c>
      <c r="K53" s="150">
        <v>109.5</v>
      </c>
      <c r="L53" s="49">
        <f t="shared" si="3"/>
        <v>0.59999999999999432</v>
      </c>
      <c r="M53" s="150">
        <v>110.4</v>
      </c>
      <c r="N53" s="18">
        <f t="shared" si="4"/>
        <v>1.5</v>
      </c>
      <c r="O53" s="150">
        <v>109.5</v>
      </c>
      <c r="P53" s="18">
        <f t="shared" si="5"/>
        <v>0.59999999999999432</v>
      </c>
    </row>
    <row r="54" spans="1:16" ht="15" hidden="1" customHeight="1" outlineLevel="1">
      <c r="A54" s="149">
        <v>2009</v>
      </c>
      <c r="B54" s="8" t="s">
        <v>18</v>
      </c>
      <c r="C54" s="27" t="s">
        <v>187</v>
      </c>
      <c r="D54" s="150">
        <v>109.3</v>
      </c>
      <c r="E54" s="150">
        <v>107.9</v>
      </c>
      <c r="F54" s="18">
        <f t="shared" si="0"/>
        <v>-1.3999999999999915</v>
      </c>
      <c r="G54" s="150">
        <v>109.7</v>
      </c>
      <c r="H54" s="18">
        <f t="shared" si="2"/>
        <v>0.40000000000000568</v>
      </c>
      <c r="I54" s="150">
        <v>109.8</v>
      </c>
      <c r="J54" s="18">
        <f t="shared" si="1"/>
        <v>0.5</v>
      </c>
      <c r="K54" s="150">
        <v>109.8</v>
      </c>
      <c r="L54" s="49">
        <f t="shared" si="3"/>
        <v>0.5</v>
      </c>
      <c r="M54" s="150">
        <v>110.5</v>
      </c>
      <c r="N54" s="18">
        <f t="shared" si="4"/>
        <v>1.2000000000000028</v>
      </c>
      <c r="O54" s="150">
        <v>109.9</v>
      </c>
      <c r="P54" s="18">
        <f t="shared" si="5"/>
        <v>0.60000000000000853</v>
      </c>
    </row>
    <row r="55" spans="1:16" ht="15" hidden="1" customHeight="1" outlineLevel="1">
      <c r="A55" s="149">
        <v>2009</v>
      </c>
      <c r="B55" s="8" t="s">
        <v>20</v>
      </c>
      <c r="C55" s="27" t="s">
        <v>188</v>
      </c>
      <c r="D55" s="150">
        <v>109.6</v>
      </c>
      <c r="E55" s="150">
        <v>108.1</v>
      </c>
      <c r="F55" s="18">
        <f t="shared" si="0"/>
        <v>-1.5</v>
      </c>
      <c r="G55" s="150">
        <v>109.9</v>
      </c>
      <c r="H55" s="18">
        <f t="shared" si="2"/>
        <v>0.30000000000001137</v>
      </c>
      <c r="I55" s="150">
        <v>110.1</v>
      </c>
      <c r="J55" s="18">
        <f t="shared" si="1"/>
        <v>0.5</v>
      </c>
      <c r="K55" s="150">
        <v>110.2</v>
      </c>
      <c r="L55" s="49">
        <f t="shared" si="3"/>
        <v>0.60000000000000853</v>
      </c>
      <c r="M55" s="150">
        <v>110.6</v>
      </c>
      <c r="N55" s="18">
        <f t="shared" si="4"/>
        <v>1</v>
      </c>
      <c r="O55" s="150">
        <v>110.2</v>
      </c>
      <c r="P55" s="18">
        <f t="shared" si="5"/>
        <v>0.60000000000000853</v>
      </c>
    </row>
    <row r="56" spans="1:16" ht="15" hidden="1" customHeight="1" outlineLevel="1">
      <c r="A56" s="149">
        <v>2009</v>
      </c>
      <c r="B56" s="8" t="s">
        <v>22</v>
      </c>
      <c r="C56" s="27" t="s">
        <v>189</v>
      </c>
      <c r="D56" s="150">
        <v>110</v>
      </c>
      <c r="E56" s="150">
        <v>108.4</v>
      </c>
      <c r="F56" s="18">
        <f t="shared" si="0"/>
        <v>-1.5999999999999943</v>
      </c>
      <c r="G56" s="150">
        <v>110.1</v>
      </c>
      <c r="H56" s="18">
        <f t="shared" si="2"/>
        <v>9.9999999999994316E-2</v>
      </c>
      <c r="I56" s="150">
        <v>110.6</v>
      </c>
      <c r="J56" s="18">
        <f t="shared" si="1"/>
        <v>0.59999999999999432</v>
      </c>
      <c r="K56" s="150">
        <v>110.6</v>
      </c>
      <c r="L56" s="49">
        <f t="shared" si="3"/>
        <v>0.59999999999999432</v>
      </c>
      <c r="M56" s="150">
        <v>110.9</v>
      </c>
      <c r="N56" s="18">
        <f t="shared" si="4"/>
        <v>0.90000000000000568</v>
      </c>
      <c r="O56" s="150">
        <v>111.2</v>
      </c>
      <c r="P56" s="18">
        <f t="shared" si="5"/>
        <v>1.2000000000000028</v>
      </c>
    </row>
    <row r="57" spans="1:16" ht="15" hidden="1" customHeight="1" outlineLevel="1">
      <c r="A57" s="149">
        <v>2009</v>
      </c>
      <c r="B57" s="8" t="s">
        <v>24</v>
      </c>
      <c r="C57" s="27" t="s">
        <v>190</v>
      </c>
      <c r="D57" s="150">
        <v>110.2</v>
      </c>
      <c r="E57" s="150">
        <v>108.6</v>
      </c>
      <c r="F57" s="18">
        <f t="shared" si="0"/>
        <v>-1.6000000000000085</v>
      </c>
      <c r="G57" s="150">
        <v>110.5</v>
      </c>
      <c r="H57" s="18">
        <f t="shared" si="2"/>
        <v>0.29999999999999716</v>
      </c>
      <c r="I57" s="150">
        <v>110.7</v>
      </c>
      <c r="J57" s="18">
        <f t="shared" si="1"/>
        <v>0.5</v>
      </c>
      <c r="K57" s="150">
        <v>110.8</v>
      </c>
      <c r="L57" s="49">
        <f t="shared" si="3"/>
        <v>0.59999999999999432</v>
      </c>
      <c r="M57" s="150">
        <v>111</v>
      </c>
      <c r="N57" s="18">
        <f t="shared" si="4"/>
        <v>0.79999999999999716</v>
      </c>
      <c r="O57" s="150">
        <v>111.5</v>
      </c>
      <c r="P57" s="18">
        <f t="shared" si="5"/>
        <v>1.2999999999999972</v>
      </c>
    </row>
    <row r="58" spans="1:16" ht="15" hidden="1" customHeight="1" outlineLevel="1">
      <c r="A58" s="149">
        <v>2010</v>
      </c>
      <c r="B58" s="8" t="s">
        <v>18</v>
      </c>
      <c r="C58" s="27" t="s">
        <v>191</v>
      </c>
      <c r="D58" s="150">
        <v>111.1</v>
      </c>
      <c r="E58" s="150">
        <v>109</v>
      </c>
      <c r="F58" s="18">
        <f t="shared" si="0"/>
        <v>-2.0999999999999943</v>
      </c>
      <c r="G58" s="150">
        <v>111.4</v>
      </c>
      <c r="H58" s="18">
        <f t="shared" si="2"/>
        <v>0.30000000000001137</v>
      </c>
      <c r="I58" s="150">
        <v>111.5</v>
      </c>
      <c r="J58" s="18">
        <f t="shared" si="1"/>
        <v>0.40000000000000568</v>
      </c>
      <c r="K58" s="150">
        <v>111.6</v>
      </c>
      <c r="L58" s="49">
        <f t="shared" si="3"/>
        <v>0.5</v>
      </c>
      <c r="M58" s="150">
        <v>111.3</v>
      </c>
      <c r="N58" s="18">
        <f t="shared" ref="N58:N81" si="6">+M58-$D58</f>
        <v>0.20000000000000284</v>
      </c>
      <c r="O58" s="150">
        <v>112.3</v>
      </c>
      <c r="P58" s="18">
        <f t="shared" si="5"/>
        <v>1.2000000000000028</v>
      </c>
    </row>
    <row r="59" spans="1:16" ht="15" hidden="1" customHeight="1" outlineLevel="1">
      <c r="A59" s="149">
        <v>2010</v>
      </c>
      <c r="B59" s="8" t="s">
        <v>20</v>
      </c>
      <c r="C59" s="27" t="s">
        <v>192</v>
      </c>
      <c r="D59" s="150">
        <v>111.7</v>
      </c>
      <c r="E59" s="150">
        <v>110.4</v>
      </c>
      <c r="F59" s="18">
        <f t="shared" si="0"/>
        <v>-1.2999999999999972</v>
      </c>
      <c r="G59" s="150">
        <v>111.5</v>
      </c>
      <c r="H59" s="18">
        <f t="shared" si="2"/>
        <v>-0.20000000000000284</v>
      </c>
      <c r="I59" s="150">
        <v>112</v>
      </c>
      <c r="J59" s="18">
        <f t="shared" si="1"/>
        <v>0.29999999999999716</v>
      </c>
      <c r="K59" s="150">
        <v>112.5</v>
      </c>
      <c r="L59" s="49">
        <f t="shared" si="3"/>
        <v>0.79999999999999716</v>
      </c>
      <c r="M59" s="150">
        <v>112.3</v>
      </c>
      <c r="N59" s="18">
        <f t="shared" si="6"/>
        <v>0.59999999999999432</v>
      </c>
      <c r="O59" s="150">
        <v>113.1</v>
      </c>
      <c r="P59" s="18">
        <f t="shared" si="5"/>
        <v>1.3999999999999915</v>
      </c>
    </row>
    <row r="60" spans="1:16" ht="15" hidden="1" customHeight="1" outlineLevel="1">
      <c r="A60" s="149">
        <v>2010</v>
      </c>
      <c r="B60" s="8" t="s">
        <v>22</v>
      </c>
      <c r="C60" s="27" t="s">
        <v>193</v>
      </c>
      <c r="D60" s="150">
        <v>112.2</v>
      </c>
      <c r="E60" s="150">
        <v>111</v>
      </c>
      <c r="F60" s="18">
        <f t="shared" si="0"/>
        <v>-1.2000000000000028</v>
      </c>
      <c r="G60" s="150">
        <v>112</v>
      </c>
      <c r="H60" s="18">
        <f t="shared" si="2"/>
        <v>-0.20000000000000284</v>
      </c>
      <c r="I60" s="150">
        <v>112.5</v>
      </c>
      <c r="J60" s="18">
        <f t="shared" si="1"/>
        <v>0.29999999999999716</v>
      </c>
      <c r="K60" s="150">
        <v>113</v>
      </c>
      <c r="L60" s="49">
        <f t="shared" si="3"/>
        <v>0.79999999999999716</v>
      </c>
      <c r="M60" s="150">
        <v>113</v>
      </c>
      <c r="N60" s="18">
        <f t="shared" si="6"/>
        <v>0.79999999999999716</v>
      </c>
      <c r="O60" s="150">
        <v>113.4</v>
      </c>
      <c r="P60" s="18">
        <f t="shared" si="5"/>
        <v>1.2000000000000028</v>
      </c>
    </row>
    <row r="61" spans="1:16" ht="15" hidden="1" customHeight="1" outlineLevel="1">
      <c r="A61" s="149">
        <v>2010</v>
      </c>
      <c r="B61" s="8" t="s">
        <v>24</v>
      </c>
      <c r="C61" s="27" t="s">
        <v>194</v>
      </c>
      <c r="D61" s="150">
        <v>112.5</v>
      </c>
      <c r="E61" s="150">
        <v>111.3</v>
      </c>
      <c r="F61" s="18">
        <f t="shared" si="0"/>
        <v>-1.2000000000000028</v>
      </c>
      <c r="G61" s="150">
        <v>112.4</v>
      </c>
      <c r="H61" s="18">
        <f t="shared" si="2"/>
        <v>-9.9999999999994316E-2</v>
      </c>
      <c r="I61" s="150">
        <v>112.8</v>
      </c>
      <c r="J61" s="18">
        <f t="shared" si="1"/>
        <v>0.29999999999999716</v>
      </c>
      <c r="K61" s="150">
        <v>113.4</v>
      </c>
      <c r="L61" s="49">
        <f t="shared" si="3"/>
        <v>0.90000000000000568</v>
      </c>
      <c r="M61" s="150">
        <v>112.8</v>
      </c>
      <c r="N61" s="18">
        <f t="shared" si="6"/>
        <v>0.29999999999999716</v>
      </c>
      <c r="O61" s="150">
        <v>114.1</v>
      </c>
      <c r="P61" s="18">
        <f t="shared" si="5"/>
        <v>1.5999999999999943</v>
      </c>
    </row>
    <row r="62" spans="1:16" ht="15" hidden="1" customHeight="1" outlineLevel="1">
      <c r="A62" s="149">
        <v>2011</v>
      </c>
      <c r="B62" s="8" t="s">
        <v>18</v>
      </c>
      <c r="C62" s="27" t="s">
        <v>195</v>
      </c>
      <c r="D62" s="150">
        <v>113.3</v>
      </c>
      <c r="E62" s="150">
        <v>112.2</v>
      </c>
      <c r="F62" s="18">
        <f t="shared" si="0"/>
        <v>-1.0999999999999943</v>
      </c>
      <c r="G62" s="150">
        <v>113.6</v>
      </c>
      <c r="H62" s="18">
        <f t="shared" si="2"/>
        <v>0.29999999999999716</v>
      </c>
      <c r="I62" s="150">
        <v>113.4</v>
      </c>
      <c r="J62" s="18">
        <f t="shared" si="1"/>
        <v>0.10000000000000853</v>
      </c>
      <c r="K62" s="150">
        <v>114.3</v>
      </c>
      <c r="L62" s="49">
        <f t="shared" si="3"/>
        <v>1</v>
      </c>
      <c r="M62" s="150">
        <v>113.4</v>
      </c>
      <c r="N62" s="18">
        <f t="shared" si="6"/>
        <v>0.10000000000000853</v>
      </c>
      <c r="O62" s="150">
        <v>114.8</v>
      </c>
      <c r="P62" s="18">
        <f t="shared" si="5"/>
        <v>1.5</v>
      </c>
    </row>
    <row r="63" spans="1:16" ht="15" hidden="1" customHeight="1" outlineLevel="1">
      <c r="A63" s="149">
        <v>2011</v>
      </c>
      <c r="B63" s="8" t="s">
        <v>20</v>
      </c>
      <c r="C63" s="27" t="s">
        <v>196</v>
      </c>
      <c r="D63" s="150">
        <v>114.3</v>
      </c>
      <c r="E63" s="150">
        <v>113.3</v>
      </c>
      <c r="F63" s="18">
        <f t="shared" si="0"/>
        <v>-1</v>
      </c>
      <c r="G63" s="150">
        <v>114.5</v>
      </c>
      <c r="H63" s="18">
        <f t="shared" si="2"/>
        <v>0.20000000000000284</v>
      </c>
      <c r="I63" s="150">
        <v>114.3</v>
      </c>
      <c r="J63" s="18">
        <f t="shared" si="1"/>
        <v>0</v>
      </c>
      <c r="K63" s="150">
        <v>115.1</v>
      </c>
      <c r="L63" s="49">
        <f t="shared" si="3"/>
        <v>0.79999999999999716</v>
      </c>
      <c r="M63" s="150">
        <v>113.9</v>
      </c>
      <c r="N63" s="18">
        <f t="shared" si="6"/>
        <v>-0.39999999999999147</v>
      </c>
      <c r="O63" s="150">
        <v>116</v>
      </c>
      <c r="P63" s="18">
        <f t="shared" si="5"/>
        <v>1.7000000000000028</v>
      </c>
    </row>
    <row r="64" spans="1:16" ht="15" hidden="1" customHeight="1" outlineLevel="1">
      <c r="A64" s="149">
        <v>2011</v>
      </c>
      <c r="B64" s="8" t="s">
        <v>22</v>
      </c>
      <c r="C64" s="27" t="s">
        <v>197</v>
      </c>
      <c r="D64" s="150">
        <v>114.6</v>
      </c>
      <c r="E64" s="150">
        <v>113.6</v>
      </c>
      <c r="F64" s="18">
        <f t="shared" si="0"/>
        <v>-1</v>
      </c>
      <c r="G64" s="150">
        <v>114.6</v>
      </c>
      <c r="H64" s="18">
        <f t="shared" si="2"/>
        <v>0</v>
      </c>
      <c r="I64" s="150">
        <v>114.7</v>
      </c>
      <c r="J64" s="18">
        <f t="shared" si="1"/>
        <v>0.10000000000000853</v>
      </c>
      <c r="K64" s="150">
        <v>115.5</v>
      </c>
      <c r="L64" s="49">
        <f t="shared" si="3"/>
        <v>0.90000000000000568</v>
      </c>
      <c r="M64" s="150">
        <v>114.8</v>
      </c>
      <c r="N64" s="18">
        <f t="shared" si="6"/>
        <v>0.20000000000000284</v>
      </c>
      <c r="O64" s="150">
        <v>116.2</v>
      </c>
      <c r="P64" s="18">
        <f t="shared" si="5"/>
        <v>1.6000000000000085</v>
      </c>
    </row>
    <row r="65" spans="1:16" ht="15" hidden="1" customHeight="1" outlineLevel="1">
      <c r="A65" s="149">
        <v>2011</v>
      </c>
      <c r="B65" s="8" t="s">
        <v>24</v>
      </c>
      <c r="C65" s="27" t="s">
        <v>198</v>
      </c>
      <c r="D65" s="150">
        <v>115</v>
      </c>
      <c r="E65" s="150">
        <v>113.9</v>
      </c>
      <c r="F65" s="18">
        <f t="shared" si="0"/>
        <v>-1.0999999999999943</v>
      </c>
      <c r="G65" s="150">
        <v>115.1</v>
      </c>
      <c r="H65" s="18">
        <f t="shared" si="2"/>
        <v>9.9999999999994316E-2</v>
      </c>
      <c r="I65" s="150">
        <v>115</v>
      </c>
      <c r="J65" s="18">
        <f t="shared" si="1"/>
        <v>0</v>
      </c>
      <c r="K65" s="150">
        <v>116</v>
      </c>
      <c r="L65" s="49">
        <f t="shared" si="3"/>
        <v>1</v>
      </c>
      <c r="M65" s="150">
        <v>115.3</v>
      </c>
      <c r="N65" s="18">
        <f t="shared" si="6"/>
        <v>0.29999999999999716</v>
      </c>
      <c r="O65" s="150">
        <v>116.3</v>
      </c>
      <c r="P65" s="18">
        <f t="shared" si="5"/>
        <v>1.2999999999999972</v>
      </c>
    </row>
    <row r="66" spans="1:16" ht="15" hidden="1" customHeight="1" outlineLevel="1">
      <c r="A66" s="46">
        <v>2012</v>
      </c>
      <c r="B66" s="8" t="s">
        <v>18</v>
      </c>
      <c r="C66" s="56" t="s">
        <v>199</v>
      </c>
      <c r="D66" s="150">
        <v>115.7</v>
      </c>
      <c r="E66" s="150">
        <v>114.7</v>
      </c>
      <c r="F66" s="18">
        <f t="shared" si="0"/>
        <v>-1</v>
      </c>
      <c r="G66" s="150">
        <v>115.9</v>
      </c>
      <c r="H66" s="18">
        <f t="shared" si="2"/>
        <v>0.20000000000000284</v>
      </c>
      <c r="I66" s="150">
        <v>116</v>
      </c>
      <c r="J66" s="18">
        <f t="shared" si="1"/>
        <v>0.29999999999999716</v>
      </c>
      <c r="K66" s="150">
        <v>116.4</v>
      </c>
      <c r="L66" s="49">
        <f t="shared" si="3"/>
        <v>0.70000000000000284</v>
      </c>
      <c r="M66" s="150">
        <v>115.4</v>
      </c>
      <c r="N66" s="18">
        <f t="shared" si="6"/>
        <v>-0.29999999999999716</v>
      </c>
      <c r="O66" s="150">
        <v>116.9</v>
      </c>
      <c r="P66" s="18">
        <f t="shared" si="5"/>
        <v>1.2000000000000028</v>
      </c>
    </row>
    <row r="67" spans="1:16" ht="15" hidden="1" customHeight="1" outlineLevel="1">
      <c r="A67" s="46">
        <v>2012</v>
      </c>
      <c r="B67" s="8" t="s">
        <v>20</v>
      </c>
      <c r="C67" s="56" t="s">
        <v>200</v>
      </c>
      <c r="D67" s="150">
        <v>116.4</v>
      </c>
      <c r="E67" s="150">
        <v>115.3</v>
      </c>
      <c r="F67" s="18">
        <f t="shared" si="0"/>
        <v>-1.1000000000000085</v>
      </c>
      <c r="G67" s="150">
        <v>116.5</v>
      </c>
      <c r="H67" s="18">
        <f t="shared" si="2"/>
        <v>9.9999999999994316E-2</v>
      </c>
      <c r="I67" s="150">
        <v>116.8</v>
      </c>
      <c r="J67" s="18">
        <f t="shared" ref="J67:J81" si="7">+I67-$D67</f>
        <v>0.39999999999999147</v>
      </c>
      <c r="K67" s="150">
        <v>117</v>
      </c>
      <c r="L67" s="49">
        <f t="shared" si="3"/>
        <v>0.59999999999999432</v>
      </c>
      <c r="M67" s="150">
        <v>116</v>
      </c>
      <c r="N67" s="18">
        <f t="shared" si="6"/>
        <v>-0.40000000000000568</v>
      </c>
      <c r="O67" s="150">
        <v>117.4</v>
      </c>
      <c r="P67" s="18">
        <f t="shared" si="5"/>
        <v>1</v>
      </c>
    </row>
    <row r="68" spans="1:16" ht="15" hidden="1" customHeight="1" outlineLevel="1">
      <c r="A68" s="46">
        <v>2012</v>
      </c>
      <c r="B68" s="8" t="s">
        <v>22</v>
      </c>
      <c r="C68" s="56" t="s">
        <v>201</v>
      </c>
      <c r="D68" s="150">
        <v>116.8</v>
      </c>
      <c r="E68" s="150">
        <v>115.6</v>
      </c>
      <c r="F68" s="18">
        <f t="shared" si="0"/>
        <v>-1.2000000000000028</v>
      </c>
      <c r="G68" s="150">
        <v>117</v>
      </c>
      <c r="H68" s="18">
        <f t="shared" si="2"/>
        <v>0.20000000000000284</v>
      </c>
      <c r="I68" s="150">
        <v>117.2</v>
      </c>
      <c r="J68" s="18">
        <f t="shared" si="7"/>
        <v>0.40000000000000568</v>
      </c>
      <c r="K68" s="150">
        <v>117.4</v>
      </c>
      <c r="L68" s="49">
        <f t="shared" si="3"/>
        <v>0.60000000000000853</v>
      </c>
      <c r="M68" s="150">
        <v>116.5</v>
      </c>
      <c r="N68" s="18">
        <f t="shared" si="6"/>
        <v>-0.29999999999999716</v>
      </c>
      <c r="O68" s="150">
        <v>118</v>
      </c>
      <c r="P68" s="18">
        <f t="shared" si="5"/>
        <v>1.2000000000000028</v>
      </c>
    </row>
    <row r="69" spans="1:16" ht="15" hidden="1" customHeight="1" outlineLevel="1">
      <c r="A69" s="46">
        <v>2012</v>
      </c>
      <c r="B69" s="8" t="s">
        <v>24</v>
      </c>
      <c r="C69" s="56" t="s">
        <v>202</v>
      </c>
      <c r="D69" s="150">
        <v>117.1</v>
      </c>
      <c r="E69" s="150">
        <v>115.9</v>
      </c>
      <c r="F69" s="18">
        <f t="shared" si="0"/>
        <v>-1.1999999999999886</v>
      </c>
      <c r="G69" s="150">
        <v>117.4</v>
      </c>
      <c r="H69" s="18">
        <f t="shared" si="2"/>
        <v>0.30000000000001137</v>
      </c>
      <c r="I69" s="150">
        <v>117.7</v>
      </c>
      <c r="J69" s="18">
        <f t="shared" si="7"/>
        <v>0.60000000000000853</v>
      </c>
      <c r="K69" s="150">
        <v>117.6</v>
      </c>
      <c r="L69" s="49">
        <f t="shared" si="3"/>
        <v>0.5</v>
      </c>
      <c r="M69" s="150">
        <v>115.7</v>
      </c>
      <c r="N69" s="18">
        <f t="shared" si="6"/>
        <v>-1.3999999999999915</v>
      </c>
      <c r="O69" s="150">
        <v>118.5</v>
      </c>
      <c r="P69" s="18">
        <f t="shared" si="5"/>
        <v>1.4000000000000057</v>
      </c>
    </row>
    <row r="70" spans="1:16" ht="15" hidden="1" customHeight="1" outlineLevel="1">
      <c r="A70" s="46">
        <v>2013</v>
      </c>
      <c r="B70" s="8" t="s">
        <v>18</v>
      </c>
      <c r="C70" s="56" t="s">
        <v>203</v>
      </c>
      <c r="D70" s="150">
        <v>117.9</v>
      </c>
      <c r="E70" s="150">
        <v>116.4</v>
      </c>
      <c r="F70" s="18">
        <f t="shared" si="0"/>
        <v>-1.5</v>
      </c>
      <c r="G70" s="150">
        <v>118.1</v>
      </c>
      <c r="H70" s="18">
        <f t="shared" si="2"/>
        <v>0.19999999999998863</v>
      </c>
      <c r="I70" s="150">
        <v>118.6</v>
      </c>
      <c r="J70" s="18">
        <f t="shared" si="7"/>
        <v>0.69999999999998863</v>
      </c>
      <c r="K70" s="150">
        <v>118.6</v>
      </c>
      <c r="L70" s="49">
        <f t="shared" si="3"/>
        <v>0.69999999999998863</v>
      </c>
      <c r="M70" s="150">
        <v>116.6</v>
      </c>
      <c r="N70" s="18">
        <f t="shared" si="6"/>
        <v>-1.3000000000000114</v>
      </c>
      <c r="O70" s="150">
        <v>118.9</v>
      </c>
      <c r="P70" s="18">
        <f t="shared" si="5"/>
        <v>1</v>
      </c>
    </row>
    <row r="71" spans="1:16" ht="15" hidden="1" customHeight="1" outlineLevel="1">
      <c r="A71" s="46">
        <v>2013</v>
      </c>
      <c r="B71" s="8" t="s">
        <v>20</v>
      </c>
      <c r="C71" s="56" t="s">
        <v>204</v>
      </c>
      <c r="D71" s="150">
        <v>118.6</v>
      </c>
      <c r="E71" s="150">
        <v>117</v>
      </c>
      <c r="F71" s="18">
        <f t="shared" si="0"/>
        <v>-1.5999999999999943</v>
      </c>
      <c r="G71" s="150">
        <v>118.7</v>
      </c>
      <c r="H71" s="18">
        <f t="shared" si="2"/>
        <v>0.10000000000000853</v>
      </c>
      <c r="I71" s="150">
        <v>119.3</v>
      </c>
      <c r="J71" s="18">
        <f t="shared" si="7"/>
        <v>0.70000000000000284</v>
      </c>
      <c r="K71" s="150">
        <v>119.2</v>
      </c>
      <c r="L71" s="49">
        <f t="shared" si="3"/>
        <v>0.60000000000000853</v>
      </c>
      <c r="M71" s="150">
        <v>118.1</v>
      </c>
      <c r="N71" s="18">
        <f t="shared" si="6"/>
        <v>-0.5</v>
      </c>
      <c r="O71" s="150">
        <v>120</v>
      </c>
      <c r="P71" s="18">
        <f t="shared" si="5"/>
        <v>1.4000000000000057</v>
      </c>
    </row>
    <row r="72" spans="1:16" ht="15" hidden="1" customHeight="1" outlineLevel="1">
      <c r="A72" s="46">
        <v>2013</v>
      </c>
      <c r="B72" s="8" t="s">
        <v>22</v>
      </c>
      <c r="C72" s="56" t="s">
        <v>205</v>
      </c>
      <c r="D72" s="150">
        <v>119</v>
      </c>
      <c r="E72" s="150">
        <v>117.4</v>
      </c>
      <c r="F72" s="18">
        <f t="shared" si="0"/>
        <v>-1.5999999999999943</v>
      </c>
      <c r="G72" s="150">
        <v>119.5</v>
      </c>
      <c r="H72" s="18">
        <f t="shared" si="2"/>
        <v>0.5</v>
      </c>
      <c r="I72" s="150">
        <v>119.7</v>
      </c>
      <c r="J72" s="18">
        <f t="shared" si="7"/>
        <v>0.70000000000000284</v>
      </c>
      <c r="K72" s="150">
        <v>119.5</v>
      </c>
      <c r="L72" s="49">
        <f t="shared" si="3"/>
        <v>0.5</v>
      </c>
      <c r="M72" s="150">
        <v>118.7</v>
      </c>
      <c r="N72" s="18">
        <f t="shared" si="6"/>
        <v>-0.29999999999999716</v>
      </c>
      <c r="O72" s="150">
        <v>120.5</v>
      </c>
      <c r="P72" s="18">
        <f t="shared" si="5"/>
        <v>1.5</v>
      </c>
    </row>
    <row r="73" spans="1:16" ht="15" hidden="1" customHeight="1" outlineLevel="1">
      <c r="A73" s="46">
        <v>2013</v>
      </c>
      <c r="B73" s="8" t="s">
        <v>24</v>
      </c>
      <c r="C73" s="56" t="s">
        <v>206</v>
      </c>
      <c r="D73" s="150">
        <v>119.4</v>
      </c>
      <c r="E73" s="150">
        <v>117.8</v>
      </c>
      <c r="F73" s="18">
        <f t="shared" si="0"/>
        <v>-1.6000000000000085</v>
      </c>
      <c r="G73" s="150">
        <v>119.9</v>
      </c>
      <c r="H73" s="18">
        <f t="shared" si="2"/>
        <v>0.5</v>
      </c>
      <c r="I73" s="150">
        <v>120.1</v>
      </c>
      <c r="J73" s="18">
        <f t="shared" si="7"/>
        <v>0.69999999999998863</v>
      </c>
      <c r="K73" s="150">
        <v>119.6</v>
      </c>
      <c r="L73" s="49">
        <f t="shared" si="3"/>
        <v>0.19999999999998863</v>
      </c>
      <c r="M73" s="150">
        <v>119.2</v>
      </c>
      <c r="N73" s="18">
        <f t="shared" si="6"/>
        <v>-0.20000000000000284</v>
      </c>
      <c r="O73" s="150">
        <v>121.6</v>
      </c>
      <c r="P73" s="18">
        <f t="shared" si="5"/>
        <v>2.1999999999999886</v>
      </c>
    </row>
    <row r="74" spans="1:16" ht="15" hidden="1" customHeight="1" outlineLevel="1">
      <c r="A74" s="46">
        <v>2014</v>
      </c>
      <c r="B74" s="8" t="s">
        <v>18</v>
      </c>
      <c r="C74" s="56" t="s">
        <v>207</v>
      </c>
      <c r="D74" s="150">
        <v>119.9</v>
      </c>
      <c r="E74" s="150">
        <v>118.4</v>
      </c>
      <c r="F74" s="18">
        <f t="shared" si="0"/>
        <v>-1.5</v>
      </c>
      <c r="G74" s="150">
        <v>120.5</v>
      </c>
      <c r="H74" s="18">
        <f t="shared" si="2"/>
        <v>0.59999999999999432</v>
      </c>
      <c r="I74" s="150">
        <v>120.6</v>
      </c>
      <c r="J74" s="18">
        <f t="shared" si="7"/>
        <v>0.69999999999998863</v>
      </c>
      <c r="K74" s="150">
        <v>120.1</v>
      </c>
      <c r="L74" s="49">
        <f t="shared" si="3"/>
        <v>0.19999999999998863</v>
      </c>
      <c r="M74" s="150">
        <v>119.5</v>
      </c>
      <c r="N74" s="18">
        <f t="shared" si="6"/>
        <v>-0.40000000000000568</v>
      </c>
      <c r="O74" s="150">
        <v>121.5</v>
      </c>
      <c r="P74" s="18">
        <f t="shared" si="5"/>
        <v>1.5999999999999943</v>
      </c>
    </row>
    <row r="75" spans="1:16" ht="15" hidden="1" customHeight="1" outlineLevel="1">
      <c r="A75" s="46">
        <v>2014</v>
      </c>
      <c r="B75" s="8" t="s">
        <v>20</v>
      </c>
      <c r="C75" s="56" t="s">
        <v>208</v>
      </c>
      <c r="D75" s="150">
        <v>121</v>
      </c>
      <c r="E75" s="150">
        <v>119.5</v>
      </c>
      <c r="F75" s="18">
        <f t="shared" si="0"/>
        <v>-1.5</v>
      </c>
      <c r="G75" s="150">
        <v>121.4</v>
      </c>
      <c r="H75" s="18">
        <f t="shared" si="2"/>
        <v>0.40000000000000568</v>
      </c>
      <c r="I75" s="150">
        <v>121.7</v>
      </c>
      <c r="J75" s="18">
        <f t="shared" si="7"/>
        <v>0.70000000000000284</v>
      </c>
      <c r="K75" s="150">
        <v>121.2</v>
      </c>
      <c r="L75" s="49">
        <f t="shared" si="3"/>
        <v>0.20000000000000284</v>
      </c>
      <c r="M75" s="150">
        <v>119.8</v>
      </c>
      <c r="N75" s="18">
        <f t="shared" si="6"/>
        <v>-1.2000000000000028</v>
      </c>
      <c r="O75" s="150">
        <v>123.4</v>
      </c>
      <c r="P75" s="18">
        <f t="shared" si="5"/>
        <v>2.4000000000000057</v>
      </c>
    </row>
    <row r="76" spans="1:16" ht="15" hidden="1" customHeight="1" outlineLevel="1">
      <c r="A76" s="46">
        <v>2014</v>
      </c>
      <c r="B76" s="8" t="s">
        <v>22</v>
      </c>
      <c r="C76" s="56" t="s">
        <v>209</v>
      </c>
      <c r="D76" s="150">
        <v>121.7</v>
      </c>
      <c r="E76" s="150">
        <v>120</v>
      </c>
      <c r="F76" s="18">
        <f t="shared" si="0"/>
        <v>-1.7000000000000028</v>
      </c>
      <c r="G76" s="150">
        <v>122.7</v>
      </c>
      <c r="H76" s="18">
        <f t="shared" si="2"/>
        <v>1</v>
      </c>
      <c r="I76" s="150">
        <v>122.3</v>
      </c>
      <c r="J76" s="18">
        <f t="shared" si="7"/>
        <v>0.59999999999999432</v>
      </c>
      <c r="K76" s="150">
        <v>121.8</v>
      </c>
      <c r="L76" s="49">
        <f t="shared" si="3"/>
        <v>9.9999999999994316E-2</v>
      </c>
      <c r="M76" s="150">
        <v>120.1</v>
      </c>
      <c r="N76" s="18">
        <f t="shared" si="6"/>
        <v>-1.6000000000000085</v>
      </c>
      <c r="O76" s="150">
        <v>125.2</v>
      </c>
      <c r="P76" s="18">
        <f t="shared" si="5"/>
        <v>3.5</v>
      </c>
    </row>
    <row r="77" spans="1:16" ht="15" hidden="1" customHeight="1" outlineLevel="1">
      <c r="A77" s="46">
        <v>2014</v>
      </c>
      <c r="B77" s="8" t="s">
        <v>24</v>
      </c>
      <c r="C77" s="56" t="s">
        <v>210</v>
      </c>
      <c r="D77" s="150">
        <v>122.2</v>
      </c>
      <c r="E77" s="150">
        <v>120.3</v>
      </c>
      <c r="F77" s="18">
        <f t="shared" si="0"/>
        <v>-1.9000000000000057</v>
      </c>
      <c r="G77" s="150">
        <v>123.3</v>
      </c>
      <c r="H77" s="18">
        <f t="shared" si="2"/>
        <v>1.0999999999999943</v>
      </c>
      <c r="I77" s="150">
        <v>122.7</v>
      </c>
      <c r="J77" s="18">
        <f t="shared" si="7"/>
        <v>0.5</v>
      </c>
      <c r="K77" s="150">
        <v>122.6</v>
      </c>
      <c r="L77" s="49">
        <f t="shared" si="3"/>
        <v>0.39999999999999147</v>
      </c>
      <c r="M77" s="150">
        <v>120.6</v>
      </c>
      <c r="N77" s="18">
        <f t="shared" si="6"/>
        <v>-1.6000000000000085</v>
      </c>
      <c r="O77" s="150">
        <v>124.8</v>
      </c>
      <c r="P77" s="18">
        <f t="shared" si="5"/>
        <v>2.5999999999999943</v>
      </c>
    </row>
    <row r="78" spans="1:16" ht="15" hidden="1" customHeight="1" outlineLevel="1">
      <c r="A78" s="46">
        <v>2015</v>
      </c>
      <c r="B78" s="8" t="s">
        <v>18</v>
      </c>
      <c r="C78" s="56" t="s">
        <v>211</v>
      </c>
      <c r="D78" s="150">
        <v>123.2</v>
      </c>
      <c r="E78" s="150">
        <v>121.2</v>
      </c>
      <c r="F78" s="18">
        <f t="shared" si="0"/>
        <v>-2</v>
      </c>
      <c r="G78" s="150">
        <v>123.7</v>
      </c>
      <c r="H78" s="18">
        <f t="shared" si="2"/>
        <v>0.5</v>
      </c>
      <c r="I78" s="150">
        <v>123.2</v>
      </c>
      <c r="J78" s="18">
        <f t="shared" si="7"/>
        <v>0</v>
      </c>
      <c r="K78" s="150">
        <v>123.4</v>
      </c>
      <c r="L78" s="49">
        <f t="shared" si="3"/>
        <v>0.20000000000000284</v>
      </c>
      <c r="M78" s="150">
        <v>121.9</v>
      </c>
      <c r="N78" s="18">
        <f t="shared" si="6"/>
        <v>-1.2999999999999972</v>
      </c>
      <c r="O78" s="150">
        <v>130.6</v>
      </c>
      <c r="P78" s="18">
        <f t="shared" si="5"/>
        <v>7.3999999999999915</v>
      </c>
    </row>
    <row r="79" spans="1:16" ht="15" hidden="1" customHeight="1" outlineLevel="1">
      <c r="A79" s="46">
        <v>2015</v>
      </c>
      <c r="B79" s="8" t="s">
        <v>20</v>
      </c>
      <c r="C79" s="56" t="s">
        <v>212</v>
      </c>
      <c r="D79" s="150">
        <v>123.3</v>
      </c>
      <c r="E79" s="150">
        <v>121.4</v>
      </c>
      <c r="F79" s="18">
        <f t="shared" si="0"/>
        <v>-1.8999999999999915</v>
      </c>
      <c r="G79" s="150">
        <v>124.4</v>
      </c>
      <c r="H79" s="18">
        <f t="shared" si="2"/>
        <v>1.1000000000000085</v>
      </c>
      <c r="I79" s="150">
        <v>123.9</v>
      </c>
      <c r="J79" s="18">
        <f t="shared" si="7"/>
        <v>0.60000000000000853</v>
      </c>
      <c r="K79" s="150">
        <v>123.9</v>
      </c>
      <c r="L79" s="49">
        <f t="shared" si="3"/>
        <v>0.60000000000000853</v>
      </c>
      <c r="M79" s="150">
        <v>122.5</v>
      </c>
      <c r="N79" s="18">
        <f t="shared" si="6"/>
        <v>-0.79999999999999716</v>
      </c>
      <c r="O79" s="150">
        <v>125.3</v>
      </c>
      <c r="P79" s="18">
        <f t="shared" si="5"/>
        <v>2</v>
      </c>
    </row>
    <row r="80" spans="1:16" ht="15" hidden="1" customHeight="1" outlineLevel="1">
      <c r="A80" s="46">
        <v>2015</v>
      </c>
      <c r="B80" s="8" t="s">
        <v>22</v>
      </c>
      <c r="C80" s="56" t="s">
        <v>213</v>
      </c>
      <c r="D80" s="150">
        <v>124</v>
      </c>
      <c r="E80" s="150">
        <v>122.1</v>
      </c>
      <c r="F80" s="18">
        <f t="shared" si="0"/>
        <v>-1.9000000000000057</v>
      </c>
      <c r="G80" s="150">
        <v>125.2</v>
      </c>
      <c r="H80" s="18">
        <f t="shared" si="2"/>
        <v>1.2000000000000028</v>
      </c>
      <c r="I80" s="150">
        <v>124.3</v>
      </c>
      <c r="J80" s="18">
        <f t="shared" si="7"/>
        <v>0.29999999999999716</v>
      </c>
      <c r="K80" s="150">
        <v>124.2</v>
      </c>
      <c r="L80" s="49">
        <f t="shared" si="3"/>
        <v>0.20000000000000284</v>
      </c>
      <c r="M80" s="150">
        <v>123.4</v>
      </c>
      <c r="N80" s="18">
        <f t="shared" si="6"/>
        <v>-0.59999999999999432</v>
      </c>
      <c r="O80" s="150">
        <v>127.6</v>
      </c>
      <c r="P80" s="18">
        <f t="shared" si="5"/>
        <v>3.5999999999999943</v>
      </c>
    </row>
    <row r="81" spans="1:16" ht="15" hidden="1" customHeight="1" outlineLevel="1">
      <c r="A81" s="46">
        <v>2015</v>
      </c>
      <c r="B81" s="8" t="s">
        <v>24</v>
      </c>
      <c r="C81" s="56" t="s">
        <v>214</v>
      </c>
      <c r="D81" s="150">
        <v>124.5</v>
      </c>
      <c r="E81" s="150">
        <v>122.5</v>
      </c>
      <c r="F81" s="18">
        <f t="shared" si="0"/>
        <v>-2</v>
      </c>
      <c r="G81" s="150">
        <v>125.9</v>
      </c>
      <c r="H81" s="18">
        <f t="shared" si="2"/>
        <v>1.4000000000000057</v>
      </c>
      <c r="I81" s="150">
        <v>124.6</v>
      </c>
      <c r="J81" s="18">
        <f t="shared" si="7"/>
        <v>9.9999999999994316E-2</v>
      </c>
      <c r="K81" s="150">
        <v>124.8</v>
      </c>
      <c r="L81" s="49">
        <f t="shared" si="3"/>
        <v>0.29999999999999716</v>
      </c>
      <c r="M81" s="150">
        <v>124</v>
      </c>
      <c r="N81" s="18">
        <f t="shared" si="6"/>
        <v>-0.5</v>
      </c>
      <c r="O81" s="150">
        <v>127.7</v>
      </c>
      <c r="P81" s="18">
        <f t="shared" si="5"/>
        <v>3.2000000000000028</v>
      </c>
    </row>
    <row r="82" spans="1:16" hidden="1" outlineLevel="1">
      <c r="A82" s="46">
        <v>2016</v>
      </c>
      <c r="B82" s="8" t="s">
        <v>18</v>
      </c>
      <c r="C82" s="56" t="s">
        <v>19</v>
      </c>
      <c r="D82" s="150">
        <v>125.4</v>
      </c>
      <c r="E82" s="57">
        <v>123.4</v>
      </c>
      <c r="F82" s="18">
        <f t="shared" ref="F82:F99" si="8">+E82-$D82</f>
        <v>-2</v>
      </c>
      <c r="G82" s="54">
        <v>127.1</v>
      </c>
      <c r="H82" s="18">
        <f t="shared" ref="H82:H99" si="9">+G82-$D82</f>
        <v>1.6999999999999886</v>
      </c>
      <c r="I82" s="18">
        <v>125.1</v>
      </c>
      <c r="J82" s="18">
        <f t="shared" ref="J82:J99" si="10">+I82-$D82</f>
        <v>-0.30000000000001137</v>
      </c>
      <c r="K82" s="50">
        <v>125.9</v>
      </c>
      <c r="L82" s="49">
        <f t="shared" ref="L82:L99" si="11">+K82-$D82</f>
        <v>0.5</v>
      </c>
      <c r="M82" s="18">
        <v>124.1</v>
      </c>
      <c r="N82" s="18">
        <f t="shared" ref="N82:N99" si="12">+M82-$D82</f>
        <v>-1.3000000000000114</v>
      </c>
      <c r="O82" s="18">
        <v>131.19999999999999</v>
      </c>
      <c r="P82" s="18">
        <f t="shared" ref="P82:P99" si="13">+O82-$D82</f>
        <v>5.7999999999999829</v>
      </c>
    </row>
    <row r="83" spans="1:16" hidden="1" outlineLevel="1">
      <c r="A83" s="46">
        <v>2016</v>
      </c>
      <c r="B83" s="8" t="s">
        <v>20</v>
      </c>
      <c r="C83" s="56" t="s">
        <v>21</v>
      </c>
      <c r="D83" s="150">
        <v>126.2</v>
      </c>
      <c r="E83" s="57">
        <v>124.5</v>
      </c>
      <c r="F83" s="18">
        <f t="shared" si="8"/>
        <v>-1.7000000000000028</v>
      </c>
      <c r="G83" s="54">
        <v>128</v>
      </c>
      <c r="H83" s="18">
        <f t="shared" si="9"/>
        <v>1.7999999999999972</v>
      </c>
      <c r="I83" s="18">
        <v>125.9</v>
      </c>
      <c r="J83" s="18">
        <f t="shared" si="10"/>
        <v>-0.29999999999999716</v>
      </c>
      <c r="K83" s="50">
        <v>126.3</v>
      </c>
      <c r="L83" s="49">
        <f t="shared" si="11"/>
        <v>9.9999999999994316E-2</v>
      </c>
      <c r="M83" s="18">
        <v>125.4</v>
      </c>
      <c r="N83" s="18">
        <f t="shared" si="12"/>
        <v>-0.79999999999999716</v>
      </c>
      <c r="O83" s="18">
        <v>131.30000000000001</v>
      </c>
      <c r="P83" s="18">
        <f t="shared" si="13"/>
        <v>5.1000000000000085</v>
      </c>
    </row>
    <row r="84" spans="1:16" hidden="1" outlineLevel="1">
      <c r="A84" s="46">
        <v>2016</v>
      </c>
      <c r="B84" s="8" t="s">
        <v>22</v>
      </c>
      <c r="C84" s="56" t="s">
        <v>23</v>
      </c>
      <c r="D84" s="150">
        <v>126.8</v>
      </c>
      <c r="E84" s="57">
        <v>125.3</v>
      </c>
      <c r="F84" s="18">
        <f t="shared" si="8"/>
        <v>-1.5</v>
      </c>
      <c r="G84" s="54">
        <v>128.80000000000001</v>
      </c>
      <c r="H84" s="18">
        <f t="shared" si="9"/>
        <v>2.0000000000000142</v>
      </c>
      <c r="I84" s="18">
        <v>126.2</v>
      </c>
      <c r="J84" s="18">
        <f t="shared" si="10"/>
        <v>-0.59999999999999432</v>
      </c>
      <c r="K84" s="50">
        <v>127.4</v>
      </c>
      <c r="L84" s="49">
        <f t="shared" si="11"/>
        <v>0.60000000000000853</v>
      </c>
      <c r="M84" s="18">
        <v>125.8</v>
      </c>
      <c r="N84" s="18">
        <f t="shared" si="12"/>
        <v>-1</v>
      </c>
      <c r="O84" s="18">
        <v>130.19999999999999</v>
      </c>
      <c r="P84" s="18">
        <f t="shared" si="13"/>
        <v>3.3999999999999915</v>
      </c>
    </row>
    <row r="85" spans="1:16" hidden="1" outlineLevel="1">
      <c r="A85" s="46">
        <v>2016</v>
      </c>
      <c r="B85" s="8" t="s">
        <v>24</v>
      </c>
      <c r="C85" s="56" t="s">
        <v>25</v>
      </c>
      <c r="D85" s="150">
        <v>127.2</v>
      </c>
      <c r="E85" s="57">
        <v>125.7</v>
      </c>
      <c r="F85" s="18">
        <f t="shared" si="8"/>
        <v>-1.5</v>
      </c>
      <c r="G85" s="54">
        <v>129.6</v>
      </c>
      <c r="H85" s="18">
        <f t="shared" si="9"/>
        <v>2.3999999999999915</v>
      </c>
      <c r="I85" s="18">
        <v>126.2</v>
      </c>
      <c r="J85" s="18">
        <f t="shared" si="10"/>
        <v>-1</v>
      </c>
      <c r="K85" s="50">
        <v>127.8</v>
      </c>
      <c r="L85" s="49">
        <f t="shared" si="11"/>
        <v>0.59999999999999432</v>
      </c>
      <c r="M85" s="18">
        <v>126.4</v>
      </c>
      <c r="N85" s="18">
        <f t="shared" si="12"/>
        <v>-0.79999999999999716</v>
      </c>
      <c r="O85" s="18">
        <v>131.1</v>
      </c>
      <c r="P85" s="18">
        <f t="shared" si="13"/>
        <v>3.8999999999999915</v>
      </c>
    </row>
    <row r="86" spans="1:16" hidden="1" outlineLevel="1">
      <c r="A86" s="46">
        <v>2017</v>
      </c>
      <c r="B86" s="8" t="s">
        <v>18</v>
      </c>
      <c r="C86" s="56" t="s">
        <v>26</v>
      </c>
      <c r="D86" s="150">
        <v>128.30000000000001</v>
      </c>
      <c r="E86" s="57">
        <v>126.8</v>
      </c>
      <c r="F86" s="18">
        <f t="shared" si="8"/>
        <v>-1.5000000000000142</v>
      </c>
      <c r="G86" s="54">
        <v>129.9</v>
      </c>
      <c r="H86" s="18">
        <f t="shared" si="9"/>
        <v>1.5999999999999943</v>
      </c>
      <c r="I86" s="18">
        <v>127.1</v>
      </c>
      <c r="J86" s="18">
        <f t="shared" si="10"/>
        <v>-1.2000000000000171</v>
      </c>
      <c r="K86" s="50">
        <v>129.30000000000001</v>
      </c>
      <c r="L86" s="49">
        <f t="shared" si="11"/>
        <v>1</v>
      </c>
      <c r="M86" s="18">
        <v>127.5</v>
      </c>
      <c r="N86" s="18">
        <f t="shared" si="12"/>
        <v>-0.80000000000001137</v>
      </c>
      <c r="O86" s="18">
        <v>132.69999999999999</v>
      </c>
      <c r="P86" s="18">
        <f t="shared" si="13"/>
        <v>4.3999999999999773</v>
      </c>
    </row>
    <row r="87" spans="1:16" hidden="1" outlineLevel="1">
      <c r="A87" s="46">
        <v>2017</v>
      </c>
      <c r="B87" s="8" t="s">
        <v>20</v>
      </c>
      <c r="C87" s="56" t="s">
        <v>27</v>
      </c>
      <c r="D87" s="150">
        <v>129.19999999999999</v>
      </c>
      <c r="E87" s="57">
        <v>127.4</v>
      </c>
      <c r="F87" s="18">
        <f t="shared" si="8"/>
        <v>-1.7999999999999829</v>
      </c>
      <c r="G87" s="54">
        <v>131</v>
      </c>
      <c r="H87" s="18">
        <f t="shared" si="9"/>
        <v>1.8000000000000114</v>
      </c>
      <c r="I87" s="18">
        <v>127.9</v>
      </c>
      <c r="J87" s="18">
        <f t="shared" si="10"/>
        <v>-1.2999999999999829</v>
      </c>
      <c r="K87" s="50">
        <v>130.19999999999999</v>
      </c>
      <c r="L87" s="49">
        <f t="shared" si="11"/>
        <v>1</v>
      </c>
      <c r="M87" s="18">
        <v>128.69999999999999</v>
      </c>
      <c r="N87" s="18">
        <f t="shared" si="12"/>
        <v>-0.5</v>
      </c>
      <c r="O87" s="18">
        <v>133.80000000000001</v>
      </c>
      <c r="P87" s="18">
        <f t="shared" si="13"/>
        <v>4.6000000000000227</v>
      </c>
    </row>
    <row r="88" spans="1:16" hidden="1" outlineLevel="1">
      <c r="A88" s="46">
        <v>2017</v>
      </c>
      <c r="B88" s="8" t="s">
        <v>22</v>
      </c>
      <c r="C88" s="56" t="s">
        <v>28</v>
      </c>
      <c r="D88" s="150">
        <v>130</v>
      </c>
      <c r="E88" s="57">
        <v>128</v>
      </c>
      <c r="F88" s="18">
        <f t="shared" si="8"/>
        <v>-2</v>
      </c>
      <c r="G88" s="54">
        <v>132.30000000000001</v>
      </c>
      <c r="H88" s="18">
        <f t="shared" si="9"/>
        <v>2.3000000000000114</v>
      </c>
      <c r="I88" s="18">
        <v>128.69999999999999</v>
      </c>
      <c r="J88" s="18">
        <f t="shared" si="10"/>
        <v>-1.3000000000000114</v>
      </c>
      <c r="K88" s="50">
        <v>130.69999999999999</v>
      </c>
      <c r="L88" s="49">
        <f t="shared" si="11"/>
        <v>0.69999999999998863</v>
      </c>
      <c r="M88" s="18">
        <v>129.4</v>
      </c>
      <c r="N88" s="18">
        <f t="shared" si="12"/>
        <v>-0.59999999999999432</v>
      </c>
      <c r="O88" s="18">
        <v>134.9</v>
      </c>
      <c r="P88" s="18">
        <f t="shared" si="13"/>
        <v>4.9000000000000057</v>
      </c>
    </row>
    <row r="89" spans="1:16" hidden="1" outlineLevel="1">
      <c r="A89" s="46">
        <v>2017</v>
      </c>
      <c r="B89" s="8" t="s">
        <v>24</v>
      </c>
      <c r="C89" s="56" t="s">
        <v>29</v>
      </c>
      <c r="D89" s="150">
        <v>130.5</v>
      </c>
      <c r="E89" s="57">
        <v>128.5</v>
      </c>
      <c r="F89" s="18">
        <f t="shared" si="8"/>
        <v>-2</v>
      </c>
      <c r="G89" s="54">
        <v>132.9</v>
      </c>
      <c r="H89" s="18">
        <f t="shared" si="9"/>
        <v>2.4000000000000057</v>
      </c>
      <c r="I89" s="18">
        <v>129.19999999999999</v>
      </c>
      <c r="J89" s="18">
        <f t="shared" si="10"/>
        <v>-1.3000000000000114</v>
      </c>
      <c r="K89" s="50">
        <v>130.9</v>
      </c>
      <c r="L89" s="49">
        <f t="shared" si="11"/>
        <v>0.40000000000000568</v>
      </c>
      <c r="M89" s="18">
        <v>130</v>
      </c>
      <c r="N89" s="18">
        <f t="shared" si="12"/>
        <v>-0.5</v>
      </c>
      <c r="O89" s="18">
        <v>135.30000000000001</v>
      </c>
      <c r="P89" s="18">
        <f t="shared" si="13"/>
        <v>4.8000000000000114</v>
      </c>
    </row>
    <row r="90" spans="1:16" hidden="1" outlineLevel="1">
      <c r="A90" s="46">
        <v>2018</v>
      </c>
      <c r="B90" s="8" t="s">
        <v>18</v>
      </c>
      <c r="C90" s="56" t="s">
        <v>30</v>
      </c>
      <c r="D90" s="150">
        <v>131.9</v>
      </c>
      <c r="E90" s="57">
        <v>129.80000000000001</v>
      </c>
      <c r="F90" s="18">
        <f t="shared" si="8"/>
        <v>-2.0999999999999943</v>
      </c>
      <c r="G90" s="54">
        <v>134.6</v>
      </c>
      <c r="H90" s="18">
        <f t="shared" si="9"/>
        <v>2.6999999999999886</v>
      </c>
      <c r="I90" s="18">
        <v>130.4</v>
      </c>
      <c r="J90" s="18">
        <f t="shared" si="10"/>
        <v>-1.5</v>
      </c>
      <c r="K90" s="50">
        <v>132.69999999999999</v>
      </c>
      <c r="L90" s="49">
        <f t="shared" si="11"/>
        <v>0.79999999999998295</v>
      </c>
      <c r="M90" s="18">
        <v>131.69999999999999</v>
      </c>
      <c r="N90" s="18">
        <f t="shared" si="12"/>
        <v>-0.20000000000001705</v>
      </c>
      <c r="O90" s="18">
        <v>136.5</v>
      </c>
      <c r="P90" s="18">
        <f t="shared" si="13"/>
        <v>4.5999999999999943</v>
      </c>
    </row>
    <row r="91" spans="1:16" hidden="1" outlineLevel="1">
      <c r="A91" s="46">
        <v>2018</v>
      </c>
      <c r="B91" s="8" t="s">
        <v>20</v>
      </c>
      <c r="C91" s="56" t="s">
        <v>31</v>
      </c>
      <c r="D91" s="150">
        <v>132.9</v>
      </c>
      <c r="E91" s="57">
        <v>130.6</v>
      </c>
      <c r="F91" s="18">
        <f t="shared" si="8"/>
        <v>-2.3000000000000114</v>
      </c>
      <c r="G91" s="54">
        <v>135.69999999999999</v>
      </c>
      <c r="H91" s="18">
        <f t="shared" si="9"/>
        <v>2.7999999999999829</v>
      </c>
      <c r="I91" s="18">
        <v>131.4</v>
      </c>
      <c r="J91" s="18">
        <f t="shared" si="10"/>
        <v>-1.5</v>
      </c>
      <c r="K91" s="50">
        <v>134</v>
      </c>
      <c r="L91" s="49">
        <f t="shared" si="11"/>
        <v>1.0999999999999943</v>
      </c>
      <c r="M91" s="18">
        <v>132.5</v>
      </c>
      <c r="N91" s="18">
        <f t="shared" si="12"/>
        <v>-0.40000000000000568</v>
      </c>
      <c r="O91" s="18">
        <v>136.6</v>
      </c>
      <c r="P91" s="18">
        <f t="shared" si="13"/>
        <v>3.6999999999999886</v>
      </c>
    </row>
    <row r="92" spans="1:16" hidden="1" outlineLevel="1">
      <c r="A92" s="46">
        <v>2018</v>
      </c>
      <c r="B92" s="8" t="s">
        <v>22</v>
      </c>
      <c r="C92" s="56" t="s">
        <v>32</v>
      </c>
      <c r="D92" s="150">
        <v>133.80000000000001</v>
      </c>
      <c r="E92" s="57">
        <v>131.6</v>
      </c>
      <c r="F92" s="18">
        <f t="shared" si="8"/>
        <v>-2.2000000000000171</v>
      </c>
      <c r="G92" s="54">
        <v>136.6</v>
      </c>
      <c r="H92" s="18">
        <f t="shared" si="9"/>
        <v>2.7999999999999829</v>
      </c>
      <c r="I92" s="18">
        <v>132</v>
      </c>
      <c r="J92" s="18">
        <f t="shared" si="10"/>
        <v>-1.8000000000000114</v>
      </c>
      <c r="K92" s="50">
        <v>134.5</v>
      </c>
      <c r="L92" s="49">
        <f t="shared" si="11"/>
        <v>0.69999999999998863</v>
      </c>
      <c r="M92" s="18">
        <v>133.19999999999999</v>
      </c>
      <c r="N92" s="18">
        <f t="shared" si="12"/>
        <v>-0.60000000000002274</v>
      </c>
      <c r="O92" s="18">
        <v>139.69999999999999</v>
      </c>
      <c r="P92" s="18">
        <f t="shared" si="13"/>
        <v>5.8999999999999773</v>
      </c>
    </row>
    <row r="93" spans="1:16" hidden="1" outlineLevel="1">
      <c r="A93" s="8">
        <v>2018</v>
      </c>
      <c r="B93" s="8" t="s">
        <v>24</v>
      </c>
      <c r="C93" s="53" t="s">
        <v>105</v>
      </c>
      <c r="D93" s="150">
        <v>134.4</v>
      </c>
      <c r="E93" s="18">
        <v>132.30000000000001</v>
      </c>
      <c r="F93" s="18">
        <f t="shared" si="8"/>
        <v>-2.0999999999999943</v>
      </c>
      <c r="G93" s="51">
        <v>137.19999999999999</v>
      </c>
      <c r="H93" s="18">
        <f t="shared" si="9"/>
        <v>2.7999999999999829</v>
      </c>
      <c r="I93" s="18">
        <v>132.5</v>
      </c>
      <c r="J93" s="18">
        <f t="shared" si="10"/>
        <v>-1.9000000000000057</v>
      </c>
      <c r="K93" s="50">
        <v>135.4</v>
      </c>
      <c r="L93" s="18">
        <f t="shared" si="11"/>
        <v>1</v>
      </c>
      <c r="M93" s="18">
        <v>134.1</v>
      </c>
      <c r="N93" s="18">
        <f t="shared" si="12"/>
        <v>-0.30000000000001137</v>
      </c>
      <c r="O93" s="18">
        <v>139.9</v>
      </c>
      <c r="P93" s="18">
        <f t="shared" si="13"/>
        <v>5.5</v>
      </c>
    </row>
    <row r="94" spans="1:16" hidden="1" outlineLevel="1">
      <c r="A94" s="46">
        <v>2019</v>
      </c>
      <c r="B94" s="8" t="s">
        <v>18</v>
      </c>
      <c r="C94" s="53" t="s">
        <v>156</v>
      </c>
      <c r="D94" s="150">
        <v>135.6</v>
      </c>
      <c r="E94" s="46">
        <v>133.5</v>
      </c>
      <c r="F94" s="18">
        <f t="shared" si="8"/>
        <v>-2.0999999999999943</v>
      </c>
      <c r="G94" s="51">
        <v>138.5</v>
      </c>
      <c r="H94" s="18">
        <f t="shared" si="9"/>
        <v>2.9000000000000057</v>
      </c>
      <c r="I94" s="18">
        <v>133.30000000000001</v>
      </c>
      <c r="J94" s="18">
        <f t="shared" si="10"/>
        <v>-2.2999999999999829</v>
      </c>
      <c r="K94" s="50">
        <v>137.1</v>
      </c>
      <c r="L94" s="49">
        <f t="shared" si="11"/>
        <v>1.5</v>
      </c>
      <c r="M94" s="18">
        <v>135.30000000000001</v>
      </c>
      <c r="N94" s="18">
        <f t="shared" si="12"/>
        <v>-0.29999999999998295</v>
      </c>
      <c r="O94" s="18">
        <v>141.1</v>
      </c>
      <c r="P94" s="18">
        <f t="shared" si="13"/>
        <v>5.5</v>
      </c>
    </row>
    <row r="95" spans="1:16" hidden="1" outlineLevel="1" collapsed="1">
      <c r="A95" s="46">
        <v>2019</v>
      </c>
      <c r="B95" s="8" t="s">
        <v>20</v>
      </c>
      <c r="C95" s="53" t="s">
        <v>164</v>
      </c>
      <c r="D95" s="150">
        <v>136.4</v>
      </c>
      <c r="E95" s="46">
        <v>134.1</v>
      </c>
      <c r="F95" s="18">
        <f t="shared" si="8"/>
        <v>-2.3000000000000114</v>
      </c>
      <c r="G95" s="54">
        <v>139.5</v>
      </c>
      <c r="H95" s="18">
        <f t="shared" si="9"/>
        <v>3.0999999999999943</v>
      </c>
      <c r="I95" s="18">
        <v>134.19999999999999</v>
      </c>
      <c r="J95" s="18">
        <f t="shared" si="10"/>
        <v>-2.2000000000000171</v>
      </c>
      <c r="K95" s="50">
        <v>138</v>
      </c>
      <c r="L95" s="49">
        <f t="shared" si="11"/>
        <v>1.5999999999999943</v>
      </c>
      <c r="M95" s="18">
        <v>136.6</v>
      </c>
      <c r="N95" s="18">
        <f t="shared" si="12"/>
        <v>0.19999999999998863</v>
      </c>
      <c r="O95" s="18">
        <v>142</v>
      </c>
      <c r="P95" s="18">
        <f t="shared" si="13"/>
        <v>5.5999999999999943</v>
      </c>
    </row>
    <row r="96" spans="1:16" collapsed="1">
      <c r="A96" s="46">
        <v>2019</v>
      </c>
      <c r="B96" s="8" t="s">
        <v>22</v>
      </c>
      <c r="C96" s="56" t="s">
        <v>165</v>
      </c>
      <c r="D96" s="150">
        <v>137.4</v>
      </c>
      <c r="E96" s="57">
        <v>135</v>
      </c>
      <c r="F96" s="18">
        <f t="shared" si="8"/>
        <v>-2.4000000000000057</v>
      </c>
      <c r="G96" s="54">
        <v>140.4</v>
      </c>
      <c r="H96" s="18">
        <f t="shared" si="9"/>
        <v>3</v>
      </c>
      <c r="I96" s="18">
        <v>135.30000000000001</v>
      </c>
      <c r="J96" s="18">
        <f t="shared" si="10"/>
        <v>-2.0999999999999943</v>
      </c>
      <c r="K96" s="50">
        <v>138.80000000000001</v>
      </c>
      <c r="L96" s="49">
        <f t="shared" si="11"/>
        <v>1.4000000000000057</v>
      </c>
      <c r="M96" s="18">
        <v>137.80000000000001</v>
      </c>
      <c r="N96" s="18">
        <f t="shared" si="12"/>
        <v>0.40000000000000568</v>
      </c>
      <c r="O96" s="18">
        <v>143.4</v>
      </c>
      <c r="P96" s="18">
        <f t="shared" si="13"/>
        <v>6</v>
      </c>
    </row>
    <row r="97" spans="1:16">
      <c r="A97" s="46">
        <v>2019</v>
      </c>
      <c r="B97" s="8" t="s">
        <v>24</v>
      </c>
      <c r="C97" s="56" t="s">
        <v>169</v>
      </c>
      <c r="D97" s="150">
        <v>138</v>
      </c>
      <c r="E97" s="57">
        <v>135.69999999999999</v>
      </c>
      <c r="F97" s="18">
        <f t="shared" si="8"/>
        <v>-2.3000000000000114</v>
      </c>
      <c r="G97" s="54">
        <v>142.19999999999999</v>
      </c>
      <c r="H97" s="18">
        <f t="shared" si="9"/>
        <v>4.1999999999999886</v>
      </c>
      <c r="I97" s="18">
        <v>135.80000000000001</v>
      </c>
      <c r="J97" s="18">
        <f t="shared" si="10"/>
        <v>-2.1999999999999886</v>
      </c>
      <c r="K97" s="50">
        <v>139.5</v>
      </c>
      <c r="L97" s="49">
        <f t="shared" si="11"/>
        <v>1.5</v>
      </c>
      <c r="M97" s="18">
        <v>138</v>
      </c>
      <c r="N97" s="18">
        <f t="shared" si="12"/>
        <v>0</v>
      </c>
      <c r="O97" s="18">
        <v>144</v>
      </c>
      <c r="P97" s="18">
        <f t="shared" si="13"/>
        <v>6</v>
      </c>
    </row>
    <row r="98" spans="1:16">
      <c r="A98" s="46">
        <v>2020</v>
      </c>
      <c r="B98" s="8" t="s">
        <v>18</v>
      </c>
      <c r="C98" s="56" t="s">
        <v>170</v>
      </c>
      <c r="D98" s="150">
        <v>139.4</v>
      </c>
      <c r="E98" s="57">
        <v>137.5</v>
      </c>
      <c r="F98" s="18">
        <f t="shared" si="8"/>
        <v>-1.9000000000000057</v>
      </c>
      <c r="G98" s="54">
        <v>144.30000000000001</v>
      </c>
      <c r="H98" s="18">
        <f t="shared" si="9"/>
        <v>4.9000000000000057</v>
      </c>
      <c r="I98" s="18">
        <v>136.69999999999999</v>
      </c>
      <c r="J98" s="18">
        <f t="shared" si="10"/>
        <v>-2.7000000000000171</v>
      </c>
      <c r="K98" s="50">
        <v>140.6</v>
      </c>
      <c r="L98" s="49">
        <f t="shared" si="11"/>
        <v>1.1999999999999886</v>
      </c>
      <c r="M98" s="18">
        <v>139.5</v>
      </c>
      <c r="N98" s="18">
        <f t="shared" si="12"/>
        <v>9.9999999999994316E-2</v>
      </c>
      <c r="O98" s="18">
        <v>144.9</v>
      </c>
      <c r="P98" s="18">
        <f t="shared" si="13"/>
        <v>5.5</v>
      </c>
    </row>
    <row r="99" spans="1:16">
      <c r="A99" s="46">
        <v>2020</v>
      </c>
      <c r="B99" s="152" t="s">
        <v>20</v>
      </c>
      <c r="C99" s="56" t="s">
        <v>231</v>
      </c>
      <c r="D99" s="151">
        <v>140.1</v>
      </c>
      <c r="E99" s="57">
        <v>137.6</v>
      </c>
      <c r="F99" s="18">
        <f t="shared" si="8"/>
        <v>-2.5</v>
      </c>
      <c r="G99" s="68">
        <v>144.30000000000001</v>
      </c>
      <c r="H99" s="18">
        <f t="shared" si="9"/>
        <v>4.2000000000000171</v>
      </c>
      <c r="I99" s="18">
        <v>138</v>
      </c>
      <c r="J99" s="18">
        <f t="shared" si="10"/>
        <v>-2.0999999999999943</v>
      </c>
      <c r="K99" s="88">
        <v>141.5</v>
      </c>
      <c r="L99" s="49">
        <f t="shared" si="11"/>
        <v>1.4000000000000057</v>
      </c>
      <c r="M99" s="18">
        <v>140.5</v>
      </c>
      <c r="N99" s="18">
        <f t="shared" si="12"/>
        <v>0.40000000000000568</v>
      </c>
      <c r="O99" s="18">
        <v>145.69999999999999</v>
      </c>
      <c r="P99" s="18">
        <f t="shared" si="13"/>
        <v>5.5999999999999943</v>
      </c>
    </row>
    <row r="100" spans="1:16">
      <c r="A100" s="46">
        <v>2020</v>
      </c>
      <c r="B100" s="8" t="s">
        <v>22</v>
      </c>
      <c r="C100" s="56" t="s">
        <v>252</v>
      </c>
      <c r="D100" s="151">
        <v>140.69999999999999</v>
      </c>
      <c r="E100" s="57">
        <v>138.19999999999999</v>
      </c>
      <c r="F100" s="18">
        <f t="shared" ref="F100:F101" si="14">+E100-$D100</f>
        <v>-2.5</v>
      </c>
      <c r="G100" s="68">
        <v>145.69999999999999</v>
      </c>
      <c r="H100" s="18">
        <f t="shared" ref="H100:H104" si="15">+G100-$D100</f>
        <v>5</v>
      </c>
      <c r="I100" s="18">
        <v>138.4</v>
      </c>
      <c r="J100" s="18">
        <f t="shared" ref="J100:J106" si="16">+I100-$D100</f>
        <v>-2.2999999999999829</v>
      </c>
      <c r="K100" s="88">
        <v>141.9</v>
      </c>
      <c r="L100" s="49">
        <f t="shared" ref="L100:L106" si="17">+K100-$D100</f>
        <v>1.2000000000000171</v>
      </c>
      <c r="M100" s="18">
        <v>144.4</v>
      </c>
      <c r="N100" s="18">
        <f t="shared" ref="N100:N106" si="18">+M100-$D100</f>
        <v>3.7000000000000171</v>
      </c>
      <c r="O100" s="18">
        <v>146.5</v>
      </c>
      <c r="P100" s="18">
        <f t="shared" ref="P100:P102" si="19">+O100-$D100</f>
        <v>5.8000000000000114</v>
      </c>
    </row>
    <row r="101" spans="1:16">
      <c r="A101" s="46">
        <v>2020</v>
      </c>
      <c r="B101" s="8" t="s">
        <v>24</v>
      </c>
      <c r="C101" s="56" t="s">
        <v>251</v>
      </c>
      <c r="D101" s="151">
        <v>141.6</v>
      </c>
      <c r="E101" s="57">
        <v>139.1</v>
      </c>
      <c r="F101" s="18">
        <f t="shared" si="14"/>
        <v>-2.5</v>
      </c>
      <c r="G101" s="68">
        <v>146.4</v>
      </c>
      <c r="H101" s="18">
        <f t="shared" si="15"/>
        <v>4.8000000000000114</v>
      </c>
      <c r="I101" s="18">
        <v>139.30000000000001</v>
      </c>
      <c r="J101" s="18">
        <f t="shared" si="16"/>
        <v>-2.2999999999999829</v>
      </c>
      <c r="K101" s="88">
        <v>142.9</v>
      </c>
      <c r="L101" s="49">
        <f t="shared" si="17"/>
        <v>1.3000000000000114</v>
      </c>
      <c r="M101" s="18">
        <v>142</v>
      </c>
      <c r="N101" s="18">
        <f t="shared" si="18"/>
        <v>0.40000000000000568</v>
      </c>
      <c r="O101" s="18">
        <v>147</v>
      </c>
      <c r="P101" s="18">
        <f t="shared" si="19"/>
        <v>5.4000000000000057</v>
      </c>
    </row>
    <row r="102" spans="1:16">
      <c r="A102" s="46">
        <v>2021</v>
      </c>
      <c r="B102" s="8" t="s">
        <v>18</v>
      </c>
      <c r="C102" s="56" t="s">
        <v>440</v>
      </c>
      <c r="D102" s="151">
        <v>143.30000000000001</v>
      </c>
      <c r="E102" s="57">
        <v>140.69999999999999</v>
      </c>
      <c r="F102" s="18">
        <f t="shared" ref="F102:F108" si="20">+E102-$D102</f>
        <v>-2.6000000000000227</v>
      </c>
      <c r="G102" s="68">
        <v>148.1</v>
      </c>
      <c r="H102" s="18">
        <f t="shared" si="15"/>
        <v>4.7999999999999829</v>
      </c>
      <c r="I102" s="18">
        <v>141</v>
      </c>
      <c r="J102" s="18">
        <f t="shared" si="16"/>
        <v>-2.3000000000000114</v>
      </c>
      <c r="K102" s="88">
        <v>145.1</v>
      </c>
      <c r="L102" s="49">
        <f t="shared" si="17"/>
        <v>1.7999999999999829</v>
      </c>
      <c r="M102" s="18">
        <v>143.80000000000001</v>
      </c>
      <c r="N102" s="18">
        <f t="shared" si="18"/>
        <v>0.5</v>
      </c>
      <c r="O102" s="18">
        <v>149</v>
      </c>
      <c r="P102" s="18">
        <f t="shared" si="19"/>
        <v>5.6999999999999886</v>
      </c>
    </row>
    <row r="103" spans="1:16">
      <c r="A103" s="46">
        <v>2021</v>
      </c>
      <c r="B103" s="152" t="s">
        <v>20</v>
      </c>
      <c r="C103" s="56" t="s">
        <v>445</v>
      </c>
      <c r="D103" s="151">
        <v>144.4</v>
      </c>
      <c r="E103" s="57">
        <v>141.80000000000001</v>
      </c>
      <c r="F103" s="18">
        <f t="shared" si="20"/>
        <v>-2.5999999999999943</v>
      </c>
      <c r="G103" s="68">
        <v>149.5</v>
      </c>
      <c r="H103" s="18">
        <f t="shared" si="15"/>
        <v>5.0999999999999943</v>
      </c>
      <c r="I103" s="18">
        <v>142.30000000000001</v>
      </c>
      <c r="J103" s="18">
        <f t="shared" si="16"/>
        <v>-2.0999999999999943</v>
      </c>
      <c r="K103" s="88">
        <v>145.1</v>
      </c>
      <c r="L103" s="18">
        <f t="shared" si="17"/>
        <v>0.69999999999998863</v>
      </c>
      <c r="M103" s="18">
        <v>145.9</v>
      </c>
      <c r="N103" s="18">
        <f t="shared" si="18"/>
        <v>1.5</v>
      </c>
      <c r="O103" s="18">
        <v>150.4</v>
      </c>
      <c r="P103" s="18">
        <f t="shared" ref="P103:P108" si="21">+O103-$D103</f>
        <v>6</v>
      </c>
    </row>
    <row r="104" spans="1:16">
      <c r="A104" s="46">
        <v>2021</v>
      </c>
      <c r="B104" s="152" t="s">
        <v>22</v>
      </c>
      <c r="C104" s="56" t="s">
        <v>447</v>
      </c>
      <c r="D104" s="151">
        <v>146.4</v>
      </c>
      <c r="E104" s="57">
        <v>143.5</v>
      </c>
      <c r="F104" s="18">
        <f t="shared" si="20"/>
        <v>-2.9000000000000057</v>
      </c>
      <c r="G104" s="68">
        <v>151.30000000000001</v>
      </c>
      <c r="H104" s="18">
        <f t="shared" si="15"/>
        <v>4.9000000000000057</v>
      </c>
      <c r="I104" s="18">
        <v>144.6</v>
      </c>
      <c r="J104" s="18">
        <f t="shared" si="16"/>
        <v>-1.8000000000000114</v>
      </c>
      <c r="K104" s="88">
        <v>147.1</v>
      </c>
      <c r="L104" s="18">
        <f t="shared" si="17"/>
        <v>0.69999999999998863</v>
      </c>
      <c r="M104" s="18">
        <v>147.4</v>
      </c>
      <c r="N104" s="18">
        <f t="shared" si="18"/>
        <v>1</v>
      </c>
      <c r="O104" s="18">
        <v>152.19999999999999</v>
      </c>
      <c r="P104" s="18">
        <f t="shared" si="21"/>
        <v>5.7999999999999829</v>
      </c>
    </row>
    <row r="105" spans="1:16">
      <c r="A105" s="46">
        <v>2021</v>
      </c>
      <c r="B105" s="152" t="s">
        <v>24</v>
      </c>
      <c r="C105" s="56" t="s">
        <v>450</v>
      </c>
      <c r="D105" s="151">
        <v>147.80000000000001</v>
      </c>
      <c r="E105" s="57">
        <v>145.5</v>
      </c>
      <c r="F105" s="18">
        <f t="shared" si="20"/>
        <v>-2.3000000000000114</v>
      </c>
      <c r="G105" s="68">
        <v>152.4</v>
      </c>
      <c r="H105" s="18">
        <f>+G105-$D105</f>
        <v>4.5999999999999943</v>
      </c>
      <c r="I105" s="18">
        <v>145.6</v>
      </c>
      <c r="J105" s="18">
        <f t="shared" si="16"/>
        <v>-2.2000000000000171</v>
      </c>
      <c r="K105" s="88">
        <v>148.30000000000001</v>
      </c>
      <c r="L105" s="18">
        <f t="shared" si="17"/>
        <v>0.5</v>
      </c>
      <c r="M105" s="18">
        <v>149.30000000000001</v>
      </c>
      <c r="N105" s="18">
        <f t="shared" si="18"/>
        <v>1.5</v>
      </c>
      <c r="O105" s="18">
        <v>153.4</v>
      </c>
      <c r="P105" s="18">
        <f t="shared" si="21"/>
        <v>5.5999999999999943</v>
      </c>
    </row>
    <row r="106" spans="1:16">
      <c r="A106" s="46">
        <v>2022</v>
      </c>
      <c r="B106" s="8" t="s">
        <v>18</v>
      </c>
      <c r="C106" s="56" t="s">
        <v>454</v>
      </c>
      <c r="D106" s="151">
        <v>150.19999999999999</v>
      </c>
      <c r="E106" s="57">
        <v>147.9</v>
      </c>
      <c r="F106" s="18">
        <f t="shared" si="20"/>
        <v>-2.2999999999999829</v>
      </c>
      <c r="G106" s="68">
        <v>155.30000000000001</v>
      </c>
      <c r="H106" s="18">
        <f>+G106-$D106</f>
        <v>5.1000000000000227</v>
      </c>
      <c r="I106" s="18">
        <v>147.5</v>
      </c>
      <c r="J106" s="18">
        <f t="shared" si="16"/>
        <v>-2.6999999999999886</v>
      </c>
      <c r="K106" s="88">
        <v>150.69999999999999</v>
      </c>
      <c r="L106" s="18">
        <f t="shared" si="17"/>
        <v>0.5</v>
      </c>
      <c r="M106" s="18">
        <v>152.19999999999999</v>
      </c>
      <c r="N106" s="18">
        <f t="shared" si="18"/>
        <v>2</v>
      </c>
      <c r="O106" s="18">
        <v>156.5</v>
      </c>
      <c r="P106" s="18">
        <f t="shared" si="21"/>
        <v>6.3000000000000114</v>
      </c>
    </row>
    <row r="107" spans="1:16">
      <c r="A107" s="46">
        <v>2022</v>
      </c>
      <c r="B107" s="8" t="s">
        <v>20</v>
      </c>
      <c r="C107" s="56" t="s">
        <v>457</v>
      </c>
      <c r="D107" s="202">
        <v>152.4</v>
      </c>
      <c r="E107" s="57">
        <v>149.9</v>
      </c>
      <c r="F107" s="49">
        <f t="shared" si="20"/>
        <v>-2.5</v>
      </c>
      <c r="G107" s="68">
        <v>157.4</v>
      </c>
      <c r="H107" s="49">
        <f>+G107-$D107</f>
        <v>5</v>
      </c>
      <c r="I107" s="49">
        <v>150.5</v>
      </c>
      <c r="J107" s="49">
        <f t="shared" ref="J107:J108" si="22">+I107-$D107</f>
        <v>-1.9000000000000057</v>
      </c>
      <c r="K107" s="203">
        <v>152.19999999999999</v>
      </c>
      <c r="L107" s="49">
        <f t="shared" ref="L107:L108" si="23">+K107-$D107</f>
        <v>-0.20000000000001705</v>
      </c>
      <c r="M107" s="49">
        <v>154.4</v>
      </c>
      <c r="N107" s="49">
        <f t="shared" ref="N107:N108" si="24">+M107-$D107</f>
        <v>2</v>
      </c>
      <c r="O107" s="49">
        <v>158.6</v>
      </c>
      <c r="P107" s="49">
        <f t="shared" si="21"/>
        <v>6.1999999999999886</v>
      </c>
    </row>
    <row r="108" spans="1:16">
      <c r="A108" s="46">
        <v>2022</v>
      </c>
      <c r="B108" s="8" t="s">
        <v>22</v>
      </c>
      <c r="C108" s="56" t="s">
        <v>465</v>
      </c>
      <c r="D108" s="202">
        <v>154</v>
      </c>
      <c r="E108" s="57">
        <v>151.80000000000001</v>
      </c>
      <c r="F108" s="49">
        <f t="shared" si="20"/>
        <v>-2.1999999999999886</v>
      </c>
      <c r="G108" s="68">
        <v>158.9</v>
      </c>
      <c r="H108" s="49">
        <f>+G108-$D108</f>
        <v>4.9000000000000057</v>
      </c>
      <c r="I108" s="49">
        <v>151.80000000000001</v>
      </c>
      <c r="J108" s="49">
        <f t="shared" si="22"/>
        <v>-2.1999999999999886</v>
      </c>
      <c r="K108" s="203">
        <v>153.80000000000001</v>
      </c>
      <c r="L108" s="49">
        <f t="shared" si="23"/>
        <v>-0.19999999999998863</v>
      </c>
      <c r="M108" s="49">
        <v>155.4</v>
      </c>
      <c r="N108" s="49">
        <f t="shared" si="24"/>
        <v>1.4000000000000057</v>
      </c>
      <c r="O108" s="49">
        <v>160.30000000000001</v>
      </c>
      <c r="P108" s="49">
        <f t="shared" si="21"/>
        <v>6.3000000000000114</v>
      </c>
    </row>
    <row r="109" spans="1:16">
      <c r="F109" s="3"/>
      <c r="G109" s="68"/>
    </row>
    <row r="110" spans="1:16">
      <c r="E110" s="241" t="s">
        <v>34</v>
      </c>
      <c r="F110" s="242"/>
      <c r="G110" s="239" t="s">
        <v>162</v>
      </c>
      <c r="H110" s="242"/>
      <c r="I110" s="243" t="s">
        <v>33</v>
      </c>
      <c r="J110" s="242"/>
      <c r="K110" s="239" t="s">
        <v>160</v>
      </c>
      <c r="L110" s="242"/>
      <c r="M110" s="243" t="s">
        <v>35</v>
      </c>
      <c r="N110" s="242"/>
      <c r="O110" s="239" t="s">
        <v>39</v>
      </c>
      <c r="P110" s="240"/>
    </row>
    <row r="111" spans="1:16" ht="43.5">
      <c r="C111" s="91" t="s">
        <v>17</v>
      </c>
      <c r="D111" s="90" t="s">
        <v>14</v>
      </c>
      <c r="E111" s="89" t="s">
        <v>217</v>
      </c>
      <c r="F111" s="82" t="s">
        <v>49</v>
      </c>
      <c r="G111" s="89" t="s">
        <v>217</v>
      </c>
      <c r="H111" s="82" t="s">
        <v>49</v>
      </c>
      <c r="I111" s="89" t="s">
        <v>217</v>
      </c>
      <c r="J111" s="82" t="s">
        <v>49</v>
      </c>
      <c r="K111" s="89" t="s">
        <v>217</v>
      </c>
      <c r="L111" s="82" t="s">
        <v>49</v>
      </c>
      <c r="M111" s="89" t="s">
        <v>217</v>
      </c>
      <c r="N111" s="82" t="s">
        <v>49</v>
      </c>
      <c r="O111" s="89" t="s">
        <v>217</v>
      </c>
      <c r="P111" s="82" t="s">
        <v>49</v>
      </c>
    </row>
    <row r="112" spans="1:16" hidden="1" outlineLevel="1">
      <c r="C112" s="27" t="s">
        <v>179</v>
      </c>
      <c r="D112" s="153">
        <f t="shared" ref="D112:E131" si="25">(D46-D42)/D42</f>
        <v>3.1746031746031772E-2</v>
      </c>
      <c r="E112" s="154">
        <f t="shared" si="25"/>
        <v>2.5819265143992E-2</v>
      </c>
      <c r="F112" s="161">
        <f t="shared" ref="F112:F155" si="26">+E112-$D112</f>
        <v>-5.9267666020397722E-3</v>
      </c>
      <c r="G112" s="154">
        <f t="shared" ref="G112:G143" si="27">(G46-G42)/G42</f>
        <v>3.3830845771144334E-2</v>
      </c>
      <c r="H112" s="161">
        <f t="shared" ref="H112:H155" si="28">+G112-$D112</f>
        <v>2.0848140251125621E-3</v>
      </c>
      <c r="I112" s="154">
        <f t="shared" ref="I112:I143" si="29">(I46-I42)/I42</f>
        <v>3.2673267326732647E-2</v>
      </c>
      <c r="J112" s="161">
        <f t="shared" ref="J112:J155" si="30">+I112-$D112</f>
        <v>9.2723558070087475E-4</v>
      </c>
      <c r="K112" s="154">
        <f t="shared" ref="K112:K143" si="31">(K46-K42)/K42</f>
        <v>3.2705649157581736E-2</v>
      </c>
      <c r="L112" s="161">
        <f t="shared" ref="L112:L155" si="32">+K112-$D112</f>
        <v>9.5961741154996366E-4</v>
      </c>
      <c r="M112" s="154">
        <f t="shared" ref="M112:M143" si="33">(M46-M42)/M42</f>
        <v>4.1584158415841614E-2</v>
      </c>
      <c r="N112" s="161">
        <f t="shared" ref="N112:N155" si="34">+M112-$D112</f>
        <v>9.8381266698098421E-3</v>
      </c>
      <c r="O112" s="154">
        <f t="shared" ref="O112:O143" si="35">(O46-O42)/O42</f>
        <v>2.8798411122144901E-2</v>
      </c>
      <c r="P112" s="161">
        <f t="shared" ref="P112:P155" si="36">+O112-$D112</f>
        <v>-2.9476206238868707E-3</v>
      </c>
    </row>
    <row r="113" spans="3:16" hidden="1" outlineLevel="1">
      <c r="C113" s="27" t="s">
        <v>180</v>
      </c>
      <c r="D113" s="153">
        <f t="shared" si="25"/>
        <v>3.1465093411996096E-2</v>
      </c>
      <c r="E113" s="154">
        <f t="shared" si="25"/>
        <v>2.4582104228121928E-2</v>
      </c>
      <c r="F113" s="161">
        <f t="shared" si="26"/>
        <v>-6.8829891838741684E-3</v>
      </c>
      <c r="G113" s="154">
        <f t="shared" si="27"/>
        <v>2.9469548133595286E-2</v>
      </c>
      <c r="H113" s="161">
        <f t="shared" si="28"/>
        <v>-1.9955452784008107E-3</v>
      </c>
      <c r="I113" s="154">
        <f t="shared" si="29"/>
        <v>3.6417322834645702E-2</v>
      </c>
      <c r="J113" s="161">
        <f t="shared" si="30"/>
        <v>4.9522294226496053E-3</v>
      </c>
      <c r="K113" s="154">
        <f t="shared" si="31"/>
        <v>3.3366045142296283E-2</v>
      </c>
      <c r="L113" s="161">
        <f t="shared" si="32"/>
        <v>1.9009517303001863E-3</v>
      </c>
      <c r="M113" s="154">
        <f t="shared" si="33"/>
        <v>3.3398821218074713E-2</v>
      </c>
      <c r="N113" s="161">
        <f t="shared" si="34"/>
        <v>1.9337278060786167E-3</v>
      </c>
      <c r="O113" s="154">
        <f t="shared" si="35"/>
        <v>3.3530571992110368E-2</v>
      </c>
      <c r="P113" s="161">
        <f t="shared" si="36"/>
        <v>2.0654785801142717E-3</v>
      </c>
    </row>
    <row r="114" spans="3:16" hidden="1" outlineLevel="1">
      <c r="C114" s="27" t="s">
        <v>181</v>
      </c>
      <c r="D114" s="153">
        <f t="shared" si="25"/>
        <v>3.1219512195121979E-2</v>
      </c>
      <c r="E114" s="154">
        <f t="shared" si="25"/>
        <v>2.2482893450635359E-2</v>
      </c>
      <c r="F114" s="161">
        <f t="shared" si="26"/>
        <v>-8.7366187444866197E-3</v>
      </c>
      <c r="G114" s="154">
        <f t="shared" si="27"/>
        <v>2.8292682926829325E-2</v>
      </c>
      <c r="H114" s="161">
        <f t="shared" si="28"/>
        <v>-2.9268292682926543E-3</v>
      </c>
      <c r="I114" s="154">
        <f t="shared" si="29"/>
        <v>3.2101167315175073E-2</v>
      </c>
      <c r="J114" s="161">
        <f t="shared" si="30"/>
        <v>8.8165512005309449E-4</v>
      </c>
      <c r="K114" s="154">
        <f t="shared" si="31"/>
        <v>3.8011695906432809E-2</v>
      </c>
      <c r="L114" s="161">
        <f t="shared" si="32"/>
        <v>6.7921837113108299E-3</v>
      </c>
      <c r="M114" s="154">
        <f t="shared" si="33"/>
        <v>3.7974683544303715E-2</v>
      </c>
      <c r="N114" s="161">
        <f t="shared" si="34"/>
        <v>6.7551713491817364E-3</v>
      </c>
      <c r="O114" s="154">
        <f t="shared" si="35"/>
        <v>3.2321253672869851E-2</v>
      </c>
      <c r="P114" s="161">
        <f t="shared" si="36"/>
        <v>1.1017414777478723E-3</v>
      </c>
    </row>
    <row r="115" spans="3:16" hidden="1" outlineLevel="1">
      <c r="C115" s="27" t="s">
        <v>182</v>
      </c>
      <c r="D115" s="153">
        <f t="shared" si="25"/>
        <v>3.0038759689922426E-2</v>
      </c>
      <c r="E115" s="154">
        <f t="shared" si="25"/>
        <v>2.4319066147859923E-2</v>
      </c>
      <c r="F115" s="161">
        <f t="shared" si="26"/>
        <v>-5.7196935420625039E-3</v>
      </c>
      <c r="G115" s="154">
        <f t="shared" si="27"/>
        <v>3.0097087378640721E-2</v>
      </c>
      <c r="H115" s="161">
        <f t="shared" si="28"/>
        <v>5.8327688718294579E-5</v>
      </c>
      <c r="I115" s="154">
        <f t="shared" si="29"/>
        <v>3.0917874396135293E-2</v>
      </c>
      <c r="J115" s="161">
        <f t="shared" si="30"/>
        <v>8.7911470621286625E-4</v>
      </c>
      <c r="K115" s="154">
        <f t="shared" si="31"/>
        <v>3.6786060019361057E-2</v>
      </c>
      <c r="L115" s="161">
        <f t="shared" si="32"/>
        <v>6.7473003294386304E-3</v>
      </c>
      <c r="M115" s="154">
        <f t="shared" si="33"/>
        <v>4.2677012609117417E-2</v>
      </c>
      <c r="N115" s="161">
        <f t="shared" si="34"/>
        <v>1.263825291919499E-2</v>
      </c>
      <c r="O115" s="154">
        <f t="shared" si="35"/>
        <v>2.9097963142580022E-2</v>
      </c>
      <c r="P115" s="161">
        <f t="shared" si="36"/>
        <v>-9.4079654734240473E-4</v>
      </c>
    </row>
    <row r="116" spans="3:16" hidden="1" outlineLevel="1">
      <c r="C116" s="27" t="s">
        <v>183</v>
      </c>
      <c r="D116" s="153">
        <f t="shared" si="25"/>
        <v>3.1730769230769201E-2</v>
      </c>
      <c r="E116" s="154">
        <f t="shared" si="25"/>
        <v>2.6137463697967114E-2</v>
      </c>
      <c r="F116" s="161">
        <f t="shared" si="26"/>
        <v>-5.593305532802087E-3</v>
      </c>
      <c r="G116" s="154">
        <f t="shared" si="27"/>
        <v>3.5611164581328091E-2</v>
      </c>
      <c r="H116" s="161">
        <f t="shared" si="28"/>
        <v>3.8803953505588892E-3</v>
      </c>
      <c r="I116" s="154">
        <f t="shared" si="29"/>
        <v>3.3557046979865772E-2</v>
      </c>
      <c r="J116" s="161">
        <f t="shared" si="30"/>
        <v>1.8262777490965706E-3</v>
      </c>
      <c r="K116" s="154">
        <f t="shared" si="31"/>
        <v>3.4548944337811846E-2</v>
      </c>
      <c r="L116" s="161">
        <f t="shared" si="32"/>
        <v>2.8181751070426447E-3</v>
      </c>
      <c r="M116" s="154">
        <f t="shared" si="33"/>
        <v>3.041825095057037E-2</v>
      </c>
      <c r="N116" s="161">
        <f t="shared" si="34"/>
        <v>-1.3125182801988315E-3</v>
      </c>
      <c r="O116" s="154">
        <f t="shared" si="35"/>
        <v>2.9922779922780005E-2</v>
      </c>
      <c r="P116" s="161">
        <f t="shared" si="36"/>
        <v>-1.8079893079891961E-3</v>
      </c>
    </row>
    <row r="117" spans="3:16" hidden="1" outlineLevel="1">
      <c r="C117" s="27" t="s">
        <v>184</v>
      </c>
      <c r="D117" s="153">
        <f t="shared" si="25"/>
        <v>2.955195424213531E-2</v>
      </c>
      <c r="E117" s="154">
        <f t="shared" si="25"/>
        <v>2.687140115163145E-2</v>
      </c>
      <c r="F117" s="161">
        <f t="shared" si="26"/>
        <v>-2.6805530905038601E-3</v>
      </c>
      <c r="G117" s="154">
        <f t="shared" si="27"/>
        <v>3.1488549618320587E-2</v>
      </c>
      <c r="H117" s="161">
        <f t="shared" si="28"/>
        <v>1.9365953761852767E-3</v>
      </c>
      <c r="I117" s="154">
        <f t="shared" si="29"/>
        <v>3.0389363722697085E-2</v>
      </c>
      <c r="J117" s="161">
        <f t="shared" si="30"/>
        <v>8.3740948056177517E-4</v>
      </c>
      <c r="K117" s="154">
        <f t="shared" si="31"/>
        <v>3.1339031339031313E-2</v>
      </c>
      <c r="L117" s="161">
        <f t="shared" si="32"/>
        <v>1.7870770968960031E-3</v>
      </c>
      <c r="M117" s="154">
        <f t="shared" si="33"/>
        <v>3.9923954372623603E-2</v>
      </c>
      <c r="N117" s="161">
        <f t="shared" si="34"/>
        <v>1.0372000130488293E-2</v>
      </c>
      <c r="O117" s="154">
        <f t="shared" si="35"/>
        <v>2.1946564885496157E-2</v>
      </c>
      <c r="P117" s="161">
        <f t="shared" si="36"/>
        <v>-7.6053893566391528E-3</v>
      </c>
    </row>
    <row r="118" spans="3:16" hidden="1" outlineLevel="1">
      <c r="C118" s="27" t="s">
        <v>185</v>
      </c>
      <c r="D118" s="153">
        <f t="shared" si="25"/>
        <v>2.8382213812677387E-2</v>
      </c>
      <c r="E118" s="154">
        <f t="shared" si="25"/>
        <v>2.6768642447418847E-2</v>
      </c>
      <c r="F118" s="161">
        <f t="shared" si="26"/>
        <v>-1.6135713652585398E-3</v>
      </c>
      <c r="G118" s="154">
        <f t="shared" si="27"/>
        <v>3.3206831119544589E-2</v>
      </c>
      <c r="H118" s="161">
        <f t="shared" si="28"/>
        <v>4.8246173068672016E-3</v>
      </c>
      <c r="I118" s="154">
        <f t="shared" si="29"/>
        <v>2.8275212064090484E-2</v>
      </c>
      <c r="J118" s="161">
        <f t="shared" si="30"/>
        <v>-1.070017485869032E-4</v>
      </c>
      <c r="K118" s="154">
        <f t="shared" si="31"/>
        <v>2.4413145539906051E-2</v>
      </c>
      <c r="L118" s="161">
        <f t="shared" si="32"/>
        <v>-3.969068272771336E-3</v>
      </c>
      <c r="M118" s="154">
        <f t="shared" si="33"/>
        <v>3.470919324577864E-2</v>
      </c>
      <c r="N118" s="161">
        <f t="shared" si="34"/>
        <v>6.3269794331012527E-3</v>
      </c>
      <c r="O118" s="154">
        <f t="shared" si="35"/>
        <v>2.2770398481973351E-2</v>
      </c>
      <c r="P118" s="161">
        <f t="shared" si="36"/>
        <v>-5.6118153307040362E-3</v>
      </c>
    </row>
    <row r="119" spans="3:16" hidden="1" outlineLevel="1">
      <c r="C119" s="27" t="s">
        <v>186</v>
      </c>
      <c r="D119" s="153">
        <f t="shared" si="25"/>
        <v>2.4459078080903186E-2</v>
      </c>
      <c r="E119" s="154">
        <f t="shared" si="25"/>
        <v>2.1842355175688482E-2</v>
      </c>
      <c r="F119" s="161">
        <f t="shared" si="26"/>
        <v>-2.6167229052147037E-3</v>
      </c>
      <c r="G119" s="154">
        <f t="shared" si="27"/>
        <v>2.8275212064090484E-2</v>
      </c>
      <c r="H119" s="161">
        <f t="shared" si="28"/>
        <v>3.8161339831872983E-3</v>
      </c>
      <c r="I119" s="154">
        <f t="shared" si="29"/>
        <v>2.4367385192127406E-2</v>
      </c>
      <c r="J119" s="161">
        <f t="shared" si="30"/>
        <v>-9.1692888775779524E-5</v>
      </c>
      <c r="K119" s="154">
        <f t="shared" si="31"/>
        <v>2.2408963585434229E-2</v>
      </c>
      <c r="L119" s="161">
        <f t="shared" si="32"/>
        <v>-2.0501144954689562E-3</v>
      </c>
      <c r="M119" s="154">
        <f t="shared" si="33"/>
        <v>2.6976744186046564E-2</v>
      </c>
      <c r="N119" s="161">
        <f t="shared" si="34"/>
        <v>2.5176661051433784E-3</v>
      </c>
      <c r="O119" s="154">
        <f t="shared" si="35"/>
        <v>3.2045240339302603E-2</v>
      </c>
      <c r="P119" s="161">
        <f t="shared" si="36"/>
        <v>7.5861622583994169E-3</v>
      </c>
    </row>
    <row r="120" spans="3:16" hidden="1" outlineLevel="1">
      <c r="C120" s="27" t="s">
        <v>187</v>
      </c>
      <c r="D120" s="153">
        <f t="shared" si="25"/>
        <v>1.8639328984156572E-2</v>
      </c>
      <c r="E120" s="154">
        <f t="shared" si="25"/>
        <v>1.7924528301886847E-2</v>
      </c>
      <c r="F120" s="161">
        <f t="shared" si="26"/>
        <v>-7.148006822697249E-4</v>
      </c>
      <c r="G120" s="154">
        <f t="shared" si="27"/>
        <v>1.9516728624535396E-2</v>
      </c>
      <c r="H120" s="161">
        <f t="shared" si="28"/>
        <v>8.7739964037882381E-4</v>
      </c>
      <c r="I120" s="154">
        <f t="shared" si="29"/>
        <v>1.8552875695732839E-2</v>
      </c>
      <c r="J120" s="161">
        <f t="shared" si="30"/>
        <v>-8.6453288423733038E-5</v>
      </c>
      <c r="K120" s="154">
        <f t="shared" si="31"/>
        <v>1.8552875695732839E-2</v>
      </c>
      <c r="L120" s="161">
        <f t="shared" si="32"/>
        <v>-8.6453288423733038E-5</v>
      </c>
      <c r="M120" s="154">
        <f t="shared" si="33"/>
        <v>1.9372693726937215E-2</v>
      </c>
      <c r="N120" s="161">
        <f t="shared" si="34"/>
        <v>7.3336474278064279E-4</v>
      </c>
      <c r="O120" s="154">
        <f t="shared" si="35"/>
        <v>2.9990627928772284E-2</v>
      </c>
      <c r="P120" s="161">
        <f t="shared" si="36"/>
        <v>1.1351298944615711E-2</v>
      </c>
    </row>
    <row r="121" spans="3:16" hidden="1" outlineLevel="1">
      <c r="C121" s="27" t="s">
        <v>188</v>
      </c>
      <c r="D121" s="153">
        <f t="shared" si="25"/>
        <v>1.4814814814814762E-2</v>
      </c>
      <c r="E121" s="154">
        <f t="shared" si="25"/>
        <v>1.0280373831775647E-2</v>
      </c>
      <c r="F121" s="161">
        <f t="shared" si="26"/>
        <v>-4.5344409830391143E-3</v>
      </c>
      <c r="G121" s="154">
        <f t="shared" si="27"/>
        <v>1.6651248843663379E-2</v>
      </c>
      <c r="H121" s="161">
        <f t="shared" si="28"/>
        <v>1.8364340288486176E-3</v>
      </c>
      <c r="I121" s="154">
        <f t="shared" si="29"/>
        <v>1.4746543778801791E-2</v>
      </c>
      <c r="J121" s="161">
        <f t="shared" si="30"/>
        <v>-6.827103601297034E-5</v>
      </c>
      <c r="K121" s="154">
        <f t="shared" si="31"/>
        <v>1.4732965009208182E-2</v>
      </c>
      <c r="L121" s="161">
        <f t="shared" si="32"/>
        <v>-8.1849805606579867E-5</v>
      </c>
      <c r="M121" s="154">
        <f t="shared" si="33"/>
        <v>1.0968921389396605E-2</v>
      </c>
      <c r="N121" s="161">
        <f t="shared" si="34"/>
        <v>-3.8458934254181568E-3</v>
      </c>
      <c r="O121" s="154">
        <f t="shared" si="35"/>
        <v>2.8944911297852555E-2</v>
      </c>
      <c r="P121" s="161">
        <f t="shared" si="36"/>
        <v>1.4130096483037794E-2</v>
      </c>
    </row>
    <row r="122" spans="3:16" hidden="1" outlineLevel="1">
      <c r="C122" s="27" t="s">
        <v>189</v>
      </c>
      <c r="D122" s="153">
        <f t="shared" si="25"/>
        <v>1.1959521619135207E-2</v>
      </c>
      <c r="E122" s="154">
        <f t="shared" si="25"/>
        <v>9.3109869646182484E-3</v>
      </c>
      <c r="F122" s="161">
        <f t="shared" si="26"/>
        <v>-2.648534654516959E-3</v>
      </c>
      <c r="G122" s="154">
        <f t="shared" si="27"/>
        <v>1.1019283746556368E-2</v>
      </c>
      <c r="H122" s="161">
        <f t="shared" si="28"/>
        <v>-9.4023787257883906E-4</v>
      </c>
      <c r="I122" s="154">
        <f t="shared" si="29"/>
        <v>1.3748854262144823E-2</v>
      </c>
      <c r="J122" s="161">
        <f t="shared" si="30"/>
        <v>1.7893326430096154E-3</v>
      </c>
      <c r="K122" s="154">
        <f t="shared" si="31"/>
        <v>1.3748854262144823E-2</v>
      </c>
      <c r="L122" s="161">
        <f t="shared" si="32"/>
        <v>1.7893326430096154E-3</v>
      </c>
      <c r="M122" s="154">
        <f t="shared" si="33"/>
        <v>5.4397098821396964E-3</v>
      </c>
      <c r="N122" s="161">
        <f t="shared" si="34"/>
        <v>-6.519811736995511E-3</v>
      </c>
      <c r="O122" s="154">
        <f t="shared" si="35"/>
        <v>3.1539888682745876E-2</v>
      </c>
      <c r="P122" s="161">
        <f t="shared" si="36"/>
        <v>1.9580367063610667E-2</v>
      </c>
    </row>
    <row r="123" spans="3:16" hidden="1" outlineLevel="1">
      <c r="C123" s="27" t="s">
        <v>190</v>
      </c>
      <c r="D123" s="153">
        <f t="shared" si="25"/>
        <v>1.193755739210282E-2</v>
      </c>
      <c r="E123" s="154">
        <f t="shared" si="25"/>
        <v>9.2936802973977699E-3</v>
      </c>
      <c r="F123" s="161">
        <f t="shared" si="26"/>
        <v>-2.6438770947050504E-3</v>
      </c>
      <c r="G123" s="154">
        <f t="shared" si="27"/>
        <v>1.2832263978001886E-2</v>
      </c>
      <c r="H123" s="161">
        <f t="shared" si="28"/>
        <v>8.947065858990657E-4</v>
      </c>
      <c r="I123" s="154">
        <f t="shared" si="29"/>
        <v>1.280878316559932E-2</v>
      </c>
      <c r="J123" s="161">
        <f t="shared" si="30"/>
        <v>8.7122577349649927E-4</v>
      </c>
      <c r="K123" s="154">
        <f t="shared" si="31"/>
        <v>1.1872146118721436E-2</v>
      </c>
      <c r="L123" s="161">
        <f t="shared" si="32"/>
        <v>-6.5411273381384832E-5</v>
      </c>
      <c r="M123" s="154">
        <f t="shared" si="33"/>
        <v>5.4347826086956E-3</v>
      </c>
      <c r="N123" s="161">
        <f t="shared" si="34"/>
        <v>-6.5027747834072204E-3</v>
      </c>
      <c r="O123" s="154">
        <f t="shared" si="35"/>
        <v>1.8264840182648401E-2</v>
      </c>
      <c r="P123" s="161">
        <f t="shared" si="36"/>
        <v>6.3272827905455804E-3</v>
      </c>
    </row>
    <row r="124" spans="3:16" hidden="1" outlineLevel="1">
      <c r="C124" s="27" t="s">
        <v>191</v>
      </c>
      <c r="D124" s="153">
        <f t="shared" si="25"/>
        <v>1.6468435498627605E-2</v>
      </c>
      <c r="E124" s="154">
        <f t="shared" si="25"/>
        <v>1.0194624652455924E-2</v>
      </c>
      <c r="F124" s="161">
        <f t="shared" si="26"/>
        <v>-6.2738108461716808E-3</v>
      </c>
      <c r="G124" s="154">
        <f t="shared" si="27"/>
        <v>1.549680948040112E-2</v>
      </c>
      <c r="H124" s="161">
        <f t="shared" si="28"/>
        <v>-9.716260182264843E-4</v>
      </c>
      <c r="I124" s="154">
        <f t="shared" si="29"/>
        <v>1.5482695810564689E-2</v>
      </c>
      <c r="J124" s="161">
        <f t="shared" si="30"/>
        <v>-9.8573968806291504E-4</v>
      </c>
      <c r="K124" s="154">
        <f t="shared" si="31"/>
        <v>1.6393442622950793E-2</v>
      </c>
      <c r="L124" s="161">
        <f t="shared" si="32"/>
        <v>-7.4992875676811732E-5</v>
      </c>
      <c r="M124" s="154">
        <f t="shared" si="33"/>
        <v>7.2398190045248612E-3</v>
      </c>
      <c r="N124" s="161">
        <f t="shared" si="34"/>
        <v>-9.2286164941027433E-3</v>
      </c>
      <c r="O124" s="154">
        <f t="shared" si="35"/>
        <v>2.1838034576888002E-2</v>
      </c>
      <c r="P124" s="161">
        <f t="shared" si="36"/>
        <v>5.3695990782603974E-3</v>
      </c>
    </row>
    <row r="125" spans="3:16" hidden="1" outlineLevel="1">
      <c r="C125" s="27" t="s">
        <v>192</v>
      </c>
      <c r="D125" s="153">
        <f t="shared" si="25"/>
        <v>1.9160583941605917E-2</v>
      </c>
      <c r="E125" s="154">
        <f t="shared" si="25"/>
        <v>2.1276595744680958E-2</v>
      </c>
      <c r="F125" s="161">
        <f t="shared" si="26"/>
        <v>2.1160118030750415E-3</v>
      </c>
      <c r="G125" s="154">
        <f t="shared" si="27"/>
        <v>1.4558689717925333E-2</v>
      </c>
      <c r="H125" s="161">
        <f t="shared" si="28"/>
        <v>-4.6018942236805832E-3</v>
      </c>
      <c r="I125" s="154">
        <f t="shared" si="29"/>
        <v>1.7257039055404232E-2</v>
      </c>
      <c r="J125" s="161">
        <f t="shared" si="30"/>
        <v>-1.903544886201685E-3</v>
      </c>
      <c r="K125" s="154">
        <f t="shared" si="31"/>
        <v>2.0871143375680554E-2</v>
      </c>
      <c r="L125" s="161">
        <f t="shared" si="32"/>
        <v>1.7105594340746377E-3</v>
      </c>
      <c r="M125" s="154">
        <f t="shared" si="33"/>
        <v>1.5370705244122993E-2</v>
      </c>
      <c r="N125" s="161">
        <f t="shared" si="34"/>
        <v>-3.7898786974829238E-3</v>
      </c>
      <c r="O125" s="154">
        <f t="shared" si="35"/>
        <v>2.6315789473684133E-2</v>
      </c>
      <c r="P125" s="161">
        <f t="shared" si="36"/>
        <v>7.1552055320782161E-3</v>
      </c>
    </row>
    <row r="126" spans="3:16" hidden="1" outlineLevel="1">
      <c r="C126" s="27" t="s">
        <v>193</v>
      </c>
      <c r="D126" s="153">
        <f t="shared" si="25"/>
        <v>2.0000000000000025E-2</v>
      </c>
      <c r="E126" s="154">
        <f t="shared" si="25"/>
        <v>2.398523985239847E-2</v>
      </c>
      <c r="F126" s="161">
        <f t="shared" si="26"/>
        <v>3.985239852398445E-3</v>
      </c>
      <c r="G126" s="154">
        <f t="shared" si="27"/>
        <v>1.7257039055404232E-2</v>
      </c>
      <c r="H126" s="161">
        <f t="shared" si="28"/>
        <v>-2.7429609445957931E-3</v>
      </c>
      <c r="I126" s="154">
        <f t="shared" si="29"/>
        <v>1.7179023508137485E-2</v>
      </c>
      <c r="J126" s="161">
        <f t="shared" si="30"/>
        <v>-2.8209764918625396E-3</v>
      </c>
      <c r="K126" s="154">
        <f t="shared" si="31"/>
        <v>2.1699819168173651E-2</v>
      </c>
      <c r="L126" s="161">
        <f t="shared" si="32"/>
        <v>1.699819168173626E-3</v>
      </c>
      <c r="M126" s="154">
        <f t="shared" si="33"/>
        <v>1.8935978358881823E-2</v>
      </c>
      <c r="N126" s="161">
        <f t="shared" si="34"/>
        <v>-1.064021641118202E-3</v>
      </c>
      <c r="O126" s="154">
        <f t="shared" si="35"/>
        <v>1.978417266187053E-2</v>
      </c>
      <c r="P126" s="161">
        <f t="shared" si="36"/>
        <v>-2.1582733812949492E-4</v>
      </c>
    </row>
    <row r="127" spans="3:16" hidden="1" outlineLevel="1">
      <c r="C127" s="27" t="s">
        <v>194</v>
      </c>
      <c r="D127" s="153">
        <f t="shared" si="25"/>
        <v>2.0871143375680554E-2</v>
      </c>
      <c r="E127" s="154">
        <f t="shared" si="25"/>
        <v>2.4861878453038701E-2</v>
      </c>
      <c r="F127" s="161">
        <f t="shared" si="26"/>
        <v>3.9907350773581464E-3</v>
      </c>
      <c r="G127" s="154">
        <f t="shared" si="27"/>
        <v>1.7194570135746656E-2</v>
      </c>
      <c r="H127" s="161">
        <f t="shared" si="28"/>
        <v>-3.6765732399338981E-3</v>
      </c>
      <c r="I127" s="154">
        <f t="shared" si="29"/>
        <v>1.8970189701896966E-2</v>
      </c>
      <c r="J127" s="161">
        <f t="shared" si="30"/>
        <v>-1.9009536737835883E-3</v>
      </c>
      <c r="K127" s="154">
        <f t="shared" si="31"/>
        <v>2.346570397111921E-2</v>
      </c>
      <c r="L127" s="161">
        <f t="shared" si="32"/>
        <v>2.5945605954386559E-3</v>
      </c>
      <c r="M127" s="154">
        <f t="shared" si="33"/>
        <v>1.6216216216216189E-2</v>
      </c>
      <c r="N127" s="161">
        <f t="shared" si="34"/>
        <v>-4.654927159464365E-3</v>
      </c>
      <c r="O127" s="154">
        <f t="shared" si="35"/>
        <v>2.3318385650224163E-2</v>
      </c>
      <c r="P127" s="161">
        <f t="shared" si="36"/>
        <v>2.4472422745436088E-3</v>
      </c>
    </row>
    <row r="128" spans="3:16" hidden="1" outlineLevel="1">
      <c r="C128" s="27" t="s">
        <v>195</v>
      </c>
      <c r="D128" s="153">
        <f t="shared" si="25"/>
        <v>1.980198019801983E-2</v>
      </c>
      <c r="E128" s="154">
        <f t="shared" si="25"/>
        <v>2.9357798165137641E-2</v>
      </c>
      <c r="F128" s="161">
        <f t="shared" si="26"/>
        <v>9.5558179671178106E-3</v>
      </c>
      <c r="G128" s="154">
        <f t="shared" si="27"/>
        <v>1.9748653500897564E-2</v>
      </c>
      <c r="H128" s="161">
        <f t="shared" si="28"/>
        <v>-5.3326697122265537E-5</v>
      </c>
      <c r="I128" s="154">
        <f t="shared" si="29"/>
        <v>1.7040358744394669E-2</v>
      </c>
      <c r="J128" s="161">
        <f t="shared" si="30"/>
        <v>-2.7616214536251606E-3</v>
      </c>
      <c r="K128" s="154">
        <f t="shared" si="31"/>
        <v>2.4193548387096801E-2</v>
      </c>
      <c r="L128" s="161">
        <f t="shared" si="32"/>
        <v>4.3915681890769713E-3</v>
      </c>
      <c r="M128" s="154">
        <f t="shared" si="33"/>
        <v>1.8867924528301962E-2</v>
      </c>
      <c r="N128" s="161">
        <f t="shared" si="34"/>
        <v>-9.3405566971786758E-4</v>
      </c>
      <c r="O128" s="154">
        <f t="shared" si="35"/>
        <v>2.2261798753339269E-2</v>
      </c>
      <c r="P128" s="161">
        <f t="shared" si="36"/>
        <v>2.4598185553194388E-3</v>
      </c>
    </row>
    <row r="129" spans="3:16" hidden="1" outlineLevel="1">
      <c r="C129" s="27" t="s">
        <v>196</v>
      </c>
      <c r="D129" s="153">
        <f t="shared" si="25"/>
        <v>2.3276633840644531E-2</v>
      </c>
      <c r="E129" s="154">
        <f t="shared" si="25"/>
        <v>2.6268115942028908E-2</v>
      </c>
      <c r="F129" s="161">
        <f t="shared" si="26"/>
        <v>2.9914821013843768E-3</v>
      </c>
      <c r="G129" s="154">
        <f t="shared" si="27"/>
        <v>2.6905829596412557E-2</v>
      </c>
      <c r="H129" s="161">
        <f t="shared" si="28"/>
        <v>3.6291957557680263E-3</v>
      </c>
      <c r="I129" s="154">
        <f t="shared" si="29"/>
        <v>2.0535714285714261E-2</v>
      </c>
      <c r="J129" s="161">
        <f t="shared" si="30"/>
        <v>-2.7409195549302698E-3</v>
      </c>
      <c r="K129" s="154">
        <f t="shared" si="31"/>
        <v>2.3111111111111061E-2</v>
      </c>
      <c r="L129" s="161">
        <f t="shared" si="32"/>
        <v>-1.6552272953346964E-4</v>
      </c>
      <c r="M129" s="154">
        <f t="shared" si="33"/>
        <v>1.4247551202137209E-2</v>
      </c>
      <c r="N129" s="161">
        <f t="shared" si="34"/>
        <v>-9.0290826385073224E-3</v>
      </c>
      <c r="O129" s="154">
        <f t="shared" si="35"/>
        <v>2.5641025641025692E-2</v>
      </c>
      <c r="P129" s="161">
        <f t="shared" si="36"/>
        <v>2.3643918003811611E-3</v>
      </c>
    </row>
    <row r="130" spans="3:16" hidden="1" outlineLevel="1">
      <c r="C130" s="27" t="s">
        <v>197</v>
      </c>
      <c r="D130" s="153">
        <f t="shared" si="25"/>
        <v>2.1390374331550725E-2</v>
      </c>
      <c r="E130" s="154">
        <f t="shared" si="25"/>
        <v>2.3423423423423372E-2</v>
      </c>
      <c r="F130" s="161">
        <f t="shared" si="26"/>
        <v>2.033049091872647E-3</v>
      </c>
      <c r="G130" s="154">
        <f t="shared" si="27"/>
        <v>2.3214285714285663E-2</v>
      </c>
      <c r="H130" s="161">
        <f t="shared" si="28"/>
        <v>1.8239113827349385E-3</v>
      </c>
      <c r="I130" s="154">
        <f t="shared" si="29"/>
        <v>1.9555555555555579E-2</v>
      </c>
      <c r="J130" s="161">
        <f t="shared" si="30"/>
        <v>-1.8348187759951451E-3</v>
      </c>
      <c r="K130" s="154">
        <f t="shared" si="31"/>
        <v>2.2123893805309734E-2</v>
      </c>
      <c r="L130" s="161">
        <f t="shared" si="32"/>
        <v>7.3351947375900964E-4</v>
      </c>
      <c r="M130" s="154">
        <f t="shared" si="33"/>
        <v>1.5929203539822984E-2</v>
      </c>
      <c r="N130" s="161">
        <f t="shared" si="34"/>
        <v>-5.4611707917277402E-3</v>
      </c>
      <c r="O130" s="154">
        <f t="shared" si="35"/>
        <v>2.4691358024691332E-2</v>
      </c>
      <c r="P130" s="161">
        <f t="shared" si="36"/>
        <v>3.3009836931406078E-3</v>
      </c>
    </row>
    <row r="131" spans="3:16" hidden="1" outlineLevel="1">
      <c r="C131" s="27" t="s">
        <v>198</v>
      </c>
      <c r="D131" s="153">
        <f t="shared" si="25"/>
        <v>2.2222222222222223E-2</v>
      </c>
      <c r="E131" s="154">
        <f t="shared" si="25"/>
        <v>2.3360287511230985E-2</v>
      </c>
      <c r="F131" s="161">
        <f t="shared" si="26"/>
        <v>1.138065289008762E-3</v>
      </c>
      <c r="G131" s="154">
        <f t="shared" si="27"/>
        <v>2.4021352313167158E-2</v>
      </c>
      <c r="H131" s="161">
        <f t="shared" si="28"/>
        <v>1.7991300909449351E-3</v>
      </c>
      <c r="I131" s="154">
        <f t="shared" si="29"/>
        <v>1.9503546099290805E-2</v>
      </c>
      <c r="J131" s="161">
        <f t="shared" si="30"/>
        <v>-2.7186761229314182E-3</v>
      </c>
      <c r="K131" s="154">
        <f t="shared" si="31"/>
        <v>2.2927689594356211E-2</v>
      </c>
      <c r="L131" s="161">
        <f t="shared" si="32"/>
        <v>7.0546737213398811E-4</v>
      </c>
      <c r="M131" s="154">
        <f t="shared" si="33"/>
        <v>2.2163120567375887E-2</v>
      </c>
      <c r="N131" s="161">
        <f t="shared" si="34"/>
        <v>-5.9101654846335783E-5</v>
      </c>
      <c r="O131" s="154">
        <f t="shared" si="35"/>
        <v>1.9281332164767774E-2</v>
      </c>
      <c r="P131" s="161">
        <f t="shared" si="36"/>
        <v>-2.940890057454449E-3</v>
      </c>
    </row>
    <row r="132" spans="3:16" hidden="1" outlineLevel="1">
      <c r="C132" s="56" t="s">
        <v>199</v>
      </c>
      <c r="D132" s="153">
        <f t="shared" ref="D132:E151" si="37">(D66-D62)/D62</f>
        <v>2.118270079435133E-2</v>
      </c>
      <c r="E132" s="154">
        <f t="shared" si="37"/>
        <v>2.2281639928698752E-2</v>
      </c>
      <c r="F132" s="161">
        <f t="shared" si="26"/>
        <v>1.0989391343474222E-3</v>
      </c>
      <c r="G132" s="154">
        <f t="shared" si="27"/>
        <v>2.0246478873239538E-2</v>
      </c>
      <c r="H132" s="161">
        <f t="shared" si="28"/>
        <v>-9.3622192111179198E-4</v>
      </c>
      <c r="I132" s="154">
        <f t="shared" si="29"/>
        <v>2.2927689594356211E-2</v>
      </c>
      <c r="J132" s="161">
        <f t="shared" si="30"/>
        <v>1.7449888000048812E-3</v>
      </c>
      <c r="K132" s="154">
        <f t="shared" si="31"/>
        <v>1.8372703412073567E-2</v>
      </c>
      <c r="L132" s="161">
        <f t="shared" si="32"/>
        <v>-2.8099973822777631E-3</v>
      </c>
      <c r="M132" s="154">
        <f t="shared" si="33"/>
        <v>1.7636684303350969E-2</v>
      </c>
      <c r="N132" s="161">
        <f t="shared" si="34"/>
        <v>-3.546016491000361E-3</v>
      </c>
      <c r="O132" s="154">
        <f t="shared" si="35"/>
        <v>1.8292682926829344E-2</v>
      </c>
      <c r="P132" s="161">
        <f t="shared" si="36"/>
        <v>-2.8900178675219865E-3</v>
      </c>
    </row>
    <row r="133" spans="3:16" hidden="1" outlineLevel="1">
      <c r="C133" s="56" t="s">
        <v>200</v>
      </c>
      <c r="D133" s="153">
        <f t="shared" si="37"/>
        <v>1.8372703412073567E-2</v>
      </c>
      <c r="E133" s="154">
        <f t="shared" si="37"/>
        <v>1.7652250661959402E-2</v>
      </c>
      <c r="F133" s="161">
        <f t="shared" si="26"/>
        <v>-7.2045275011416512E-4</v>
      </c>
      <c r="G133" s="154">
        <f t="shared" si="27"/>
        <v>1.7467248908296942E-2</v>
      </c>
      <c r="H133" s="161">
        <f t="shared" si="28"/>
        <v>-9.0545450377662456E-4</v>
      </c>
      <c r="I133" s="154">
        <f t="shared" si="29"/>
        <v>2.1872265966754158E-2</v>
      </c>
      <c r="J133" s="161">
        <f t="shared" si="30"/>
        <v>3.4995625546805909E-3</v>
      </c>
      <c r="K133" s="154">
        <f t="shared" si="31"/>
        <v>1.6507384882710738E-2</v>
      </c>
      <c r="L133" s="161">
        <f t="shared" si="32"/>
        <v>-1.8653185293628291E-3</v>
      </c>
      <c r="M133" s="154">
        <f t="shared" si="33"/>
        <v>1.8437225636523214E-2</v>
      </c>
      <c r="N133" s="161">
        <f t="shared" si="34"/>
        <v>6.4522224449647253E-5</v>
      </c>
      <c r="O133" s="154">
        <f t="shared" si="35"/>
        <v>1.2068965517241428E-2</v>
      </c>
      <c r="P133" s="161">
        <f t="shared" si="36"/>
        <v>-6.3037378948321392E-3</v>
      </c>
    </row>
    <row r="134" spans="3:16" hidden="1" outlineLevel="1">
      <c r="C134" s="56" t="s">
        <v>201</v>
      </c>
      <c r="D134" s="153">
        <f t="shared" si="37"/>
        <v>1.9197207678883096E-2</v>
      </c>
      <c r="E134" s="154">
        <f t="shared" si="37"/>
        <v>1.7605633802816902E-2</v>
      </c>
      <c r="F134" s="161">
        <f t="shared" si="26"/>
        <v>-1.5915738760661942E-3</v>
      </c>
      <c r="G134" s="154">
        <f t="shared" si="27"/>
        <v>2.0942408376963401E-2</v>
      </c>
      <c r="H134" s="161">
        <f t="shared" si="28"/>
        <v>1.7452006980803042E-3</v>
      </c>
      <c r="I134" s="154">
        <f t="shared" si="29"/>
        <v>2.1795989537925022E-2</v>
      </c>
      <c r="J134" s="161">
        <f t="shared" si="30"/>
        <v>2.5987818590419258E-3</v>
      </c>
      <c r="K134" s="154">
        <f t="shared" si="31"/>
        <v>1.64502164502165E-2</v>
      </c>
      <c r="L134" s="161">
        <f t="shared" si="32"/>
        <v>-2.7469912286665968E-3</v>
      </c>
      <c r="M134" s="154">
        <f t="shared" si="33"/>
        <v>1.4808362369338005E-2</v>
      </c>
      <c r="N134" s="161">
        <f t="shared" si="34"/>
        <v>-4.3888453095450915E-3</v>
      </c>
      <c r="O134" s="154">
        <f t="shared" si="35"/>
        <v>1.5490533562822695E-2</v>
      </c>
      <c r="P134" s="161">
        <f t="shared" si="36"/>
        <v>-3.706674116060401E-3</v>
      </c>
    </row>
    <row r="135" spans="3:16" hidden="1" outlineLevel="1">
      <c r="C135" s="56" t="s">
        <v>202</v>
      </c>
      <c r="D135" s="153">
        <f t="shared" si="37"/>
        <v>1.8260869565217341E-2</v>
      </c>
      <c r="E135" s="154">
        <f t="shared" si="37"/>
        <v>1.755926251097454E-2</v>
      </c>
      <c r="F135" s="161">
        <f t="shared" si="26"/>
        <v>-7.0160705424280115E-4</v>
      </c>
      <c r="G135" s="154">
        <f t="shared" si="27"/>
        <v>1.9982623805386721E-2</v>
      </c>
      <c r="H135" s="161">
        <f t="shared" si="28"/>
        <v>1.7217542401693799E-3</v>
      </c>
      <c r="I135" s="154">
        <f t="shared" si="29"/>
        <v>2.3478260869565244E-2</v>
      </c>
      <c r="J135" s="161">
        <f t="shared" si="30"/>
        <v>5.2173913043479028E-3</v>
      </c>
      <c r="K135" s="154">
        <f t="shared" si="31"/>
        <v>1.3793103448275813E-2</v>
      </c>
      <c r="L135" s="161">
        <f t="shared" si="32"/>
        <v>-4.4677661169415274E-3</v>
      </c>
      <c r="M135" s="154">
        <f t="shared" si="33"/>
        <v>3.4692107545533884E-3</v>
      </c>
      <c r="N135" s="161">
        <f t="shared" si="34"/>
        <v>-1.4791658810663952E-2</v>
      </c>
      <c r="O135" s="154">
        <f t="shared" si="35"/>
        <v>1.8916595012897702E-2</v>
      </c>
      <c r="P135" s="161">
        <f t="shared" si="36"/>
        <v>6.557254476803609E-4</v>
      </c>
    </row>
    <row r="136" spans="3:16" hidden="1" outlineLevel="1">
      <c r="C136" s="56" t="s">
        <v>203</v>
      </c>
      <c r="D136" s="153">
        <f t="shared" si="37"/>
        <v>1.9014693171996565E-2</v>
      </c>
      <c r="E136" s="154">
        <f t="shared" si="37"/>
        <v>1.4821272885789039E-2</v>
      </c>
      <c r="F136" s="161">
        <f t="shared" si="26"/>
        <v>-4.1934202862075262E-3</v>
      </c>
      <c r="G136" s="154">
        <f t="shared" si="27"/>
        <v>1.8981880931837693E-2</v>
      </c>
      <c r="H136" s="161">
        <f t="shared" si="28"/>
        <v>-3.2812240158872075E-5</v>
      </c>
      <c r="I136" s="154">
        <f t="shared" si="29"/>
        <v>2.2413793103448227E-2</v>
      </c>
      <c r="J136" s="161">
        <f t="shared" si="30"/>
        <v>3.3990999314516615E-3</v>
      </c>
      <c r="K136" s="154">
        <f t="shared" si="31"/>
        <v>1.8900343642611585E-2</v>
      </c>
      <c r="L136" s="161">
        <f t="shared" si="32"/>
        <v>-1.1434952938498E-4</v>
      </c>
      <c r="M136" s="154">
        <f t="shared" si="33"/>
        <v>1.0398613518197474E-2</v>
      </c>
      <c r="N136" s="161">
        <f t="shared" si="34"/>
        <v>-8.6160796537990917E-3</v>
      </c>
      <c r="O136" s="154">
        <f t="shared" si="35"/>
        <v>1.7108639863130881E-2</v>
      </c>
      <c r="P136" s="161">
        <f t="shared" si="36"/>
        <v>-1.9060533088656843E-3</v>
      </c>
    </row>
    <row r="137" spans="3:16" hidden="1" outlineLevel="1">
      <c r="C137" s="56" t="s">
        <v>204</v>
      </c>
      <c r="D137" s="153">
        <f t="shared" si="37"/>
        <v>1.8900343642611585E-2</v>
      </c>
      <c r="E137" s="154">
        <f t="shared" si="37"/>
        <v>1.4744145706851716E-2</v>
      </c>
      <c r="F137" s="161">
        <f t="shared" si="26"/>
        <v>-4.1561979357598693E-3</v>
      </c>
      <c r="G137" s="154">
        <f t="shared" si="27"/>
        <v>1.8884120171673843E-2</v>
      </c>
      <c r="H137" s="161">
        <f t="shared" si="28"/>
        <v>-1.6223470937742901E-5</v>
      </c>
      <c r="I137" s="154">
        <f t="shared" si="29"/>
        <v>2.1404109589041095E-2</v>
      </c>
      <c r="J137" s="161">
        <f t="shared" si="30"/>
        <v>2.5037659464295092E-3</v>
      </c>
      <c r="K137" s="154">
        <f t="shared" si="31"/>
        <v>1.8803418803418827E-2</v>
      </c>
      <c r="L137" s="161">
        <f t="shared" si="32"/>
        <v>-9.6924839192758655E-5</v>
      </c>
      <c r="M137" s="154">
        <f t="shared" si="33"/>
        <v>1.8103448275862018E-2</v>
      </c>
      <c r="N137" s="161">
        <f t="shared" si="34"/>
        <v>-7.9689536674956707E-4</v>
      </c>
      <c r="O137" s="154">
        <f t="shared" si="35"/>
        <v>2.2146507666098759E-2</v>
      </c>
      <c r="P137" s="161">
        <f t="shared" si="36"/>
        <v>3.2461640234871733E-3</v>
      </c>
    </row>
    <row r="138" spans="3:16" hidden="1" outlineLevel="1">
      <c r="C138" s="56" t="s">
        <v>205</v>
      </c>
      <c r="D138" s="153">
        <f t="shared" si="37"/>
        <v>1.8835616438356188E-2</v>
      </c>
      <c r="E138" s="154">
        <f t="shared" si="37"/>
        <v>1.5570934256055463E-2</v>
      </c>
      <c r="F138" s="161">
        <f t="shared" si="26"/>
        <v>-3.2646821823007245E-3</v>
      </c>
      <c r="G138" s="154">
        <f t="shared" si="27"/>
        <v>2.1367521367521368E-2</v>
      </c>
      <c r="H138" s="161">
        <f t="shared" si="28"/>
        <v>2.5319049291651803E-3</v>
      </c>
      <c r="I138" s="154">
        <f t="shared" si="29"/>
        <v>2.1331058020477814E-2</v>
      </c>
      <c r="J138" s="161">
        <f t="shared" si="30"/>
        <v>2.4954415821216262E-3</v>
      </c>
      <c r="K138" s="154">
        <f t="shared" si="31"/>
        <v>1.7887563884156681E-2</v>
      </c>
      <c r="L138" s="161">
        <f t="shared" si="32"/>
        <v>-9.4805255419950704E-4</v>
      </c>
      <c r="M138" s="154">
        <f t="shared" si="33"/>
        <v>1.8884120171673843E-2</v>
      </c>
      <c r="N138" s="161">
        <f t="shared" si="34"/>
        <v>4.8503733317654951E-5</v>
      </c>
      <c r="O138" s="154">
        <f t="shared" si="35"/>
        <v>2.1186440677966101E-2</v>
      </c>
      <c r="P138" s="161">
        <f t="shared" si="36"/>
        <v>2.3508242396099131E-3</v>
      </c>
    </row>
    <row r="139" spans="3:16" hidden="1" outlineLevel="1">
      <c r="C139" s="56" t="s">
        <v>206</v>
      </c>
      <c r="D139" s="153">
        <f t="shared" si="37"/>
        <v>1.9641332194705478E-2</v>
      </c>
      <c r="E139" s="154">
        <f t="shared" si="37"/>
        <v>1.6393442622950744E-2</v>
      </c>
      <c r="F139" s="161">
        <f t="shared" si="26"/>
        <v>-3.2478895717547342E-3</v>
      </c>
      <c r="G139" s="154">
        <f t="shared" si="27"/>
        <v>2.1294718909710391E-2</v>
      </c>
      <c r="H139" s="161">
        <f t="shared" si="28"/>
        <v>1.6533867150049127E-3</v>
      </c>
      <c r="I139" s="154">
        <f t="shared" si="29"/>
        <v>2.0390824129141814E-2</v>
      </c>
      <c r="J139" s="161">
        <f t="shared" si="30"/>
        <v>7.494919344363353E-4</v>
      </c>
      <c r="K139" s="154">
        <f t="shared" si="31"/>
        <v>1.7006802721088437E-2</v>
      </c>
      <c r="L139" s="161">
        <f t="shared" si="32"/>
        <v>-2.6345294736170415E-3</v>
      </c>
      <c r="M139" s="154">
        <f t="shared" si="33"/>
        <v>3.0250648228176316E-2</v>
      </c>
      <c r="N139" s="161">
        <f t="shared" si="34"/>
        <v>1.0609316033470838E-2</v>
      </c>
      <c r="O139" s="154">
        <f t="shared" si="35"/>
        <v>2.6160337552742569E-2</v>
      </c>
      <c r="P139" s="161">
        <f t="shared" si="36"/>
        <v>6.5190053580370909E-3</v>
      </c>
    </row>
    <row r="140" spans="3:16" hidden="1" outlineLevel="1">
      <c r="C140" s="56" t="s">
        <v>207</v>
      </c>
      <c r="D140" s="153">
        <f t="shared" si="37"/>
        <v>1.6963528413910092E-2</v>
      </c>
      <c r="E140" s="154">
        <f t="shared" si="37"/>
        <v>1.7182130584192438E-2</v>
      </c>
      <c r="F140" s="161">
        <f t="shared" si="26"/>
        <v>2.1860217028234555E-4</v>
      </c>
      <c r="G140" s="154">
        <f t="shared" si="27"/>
        <v>2.0321761219305724E-2</v>
      </c>
      <c r="H140" s="161">
        <f t="shared" si="28"/>
        <v>3.3582328053956313E-3</v>
      </c>
      <c r="I140" s="154">
        <f t="shared" si="29"/>
        <v>1.6863406408094434E-2</v>
      </c>
      <c r="J140" s="161">
        <f t="shared" si="30"/>
        <v>-1.0012200581565808E-4</v>
      </c>
      <c r="K140" s="154">
        <f t="shared" si="31"/>
        <v>1.2647554806070826E-2</v>
      </c>
      <c r="L140" s="161">
        <f t="shared" si="32"/>
        <v>-4.3159736078392658E-3</v>
      </c>
      <c r="M140" s="154">
        <f t="shared" si="33"/>
        <v>2.4871355060034354E-2</v>
      </c>
      <c r="N140" s="161">
        <f t="shared" si="34"/>
        <v>7.9078266461242615E-3</v>
      </c>
      <c r="O140" s="154">
        <f t="shared" si="35"/>
        <v>2.1867115222876318E-2</v>
      </c>
      <c r="P140" s="161">
        <f t="shared" si="36"/>
        <v>4.9035868089662253E-3</v>
      </c>
    </row>
    <row r="141" spans="3:16" hidden="1" outlineLevel="1">
      <c r="C141" s="56" t="s">
        <v>208</v>
      </c>
      <c r="D141" s="153">
        <f t="shared" si="37"/>
        <v>2.023608768971337E-2</v>
      </c>
      <c r="E141" s="154">
        <f t="shared" si="37"/>
        <v>2.1367521367521368E-2</v>
      </c>
      <c r="F141" s="161">
        <f t="shared" si="26"/>
        <v>1.1314336778079984E-3</v>
      </c>
      <c r="G141" s="154">
        <f t="shared" si="27"/>
        <v>2.2746419545071634E-2</v>
      </c>
      <c r="H141" s="161">
        <f t="shared" si="28"/>
        <v>2.5103318553582644E-3</v>
      </c>
      <c r="I141" s="154">
        <f t="shared" si="29"/>
        <v>2.0117351215423351E-2</v>
      </c>
      <c r="J141" s="161">
        <f t="shared" si="30"/>
        <v>-1.1873647429001821E-4</v>
      </c>
      <c r="K141" s="154">
        <f t="shared" si="31"/>
        <v>1.6778523489932886E-2</v>
      </c>
      <c r="L141" s="161">
        <f t="shared" si="32"/>
        <v>-3.4575641997804836E-3</v>
      </c>
      <c r="M141" s="154">
        <f t="shared" si="33"/>
        <v>1.4394580863674877E-2</v>
      </c>
      <c r="N141" s="161">
        <f t="shared" si="34"/>
        <v>-5.8415068260384926E-3</v>
      </c>
      <c r="O141" s="154">
        <f t="shared" si="35"/>
        <v>2.833333333333338E-2</v>
      </c>
      <c r="P141" s="161">
        <f t="shared" si="36"/>
        <v>8.0972456436200109E-3</v>
      </c>
    </row>
    <row r="142" spans="3:16" hidden="1" outlineLevel="1">
      <c r="C142" s="56" t="s">
        <v>209</v>
      </c>
      <c r="D142" s="153">
        <f t="shared" si="37"/>
        <v>2.2689075630252124E-2</v>
      </c>
      <c r="E142" s="154">
        <f t="shared" si="37"/>
        <v>2.2146507666098759E-2</v>
      </c>
      <c r="F142" s="161">
        <f t="shared" si="26"/>
        <v>-5.4256796415336553E-4</v>
      </c>
      <c r="G142" s="154">
        <f t="shared" si="27"/>
        <v>2.677824267782429E-2</v>
      </c>
      <c r="H142" s="161">
        <f t="shared" si="28"/>
        <v>4.0891670475721661E-3</v>
      </c>
      <c r="I142" s="154">
        <f t="shared" si="29"/>
        <v>2.1720969089390096E-2</v>
      </c>
      <c r="J142" s="161">
        <f t="shared" si="30"/>
        <v>-9.681065408620286E-4</v>
      </c>
      <c r="K142" s="154">
        <f t="shared" si="31"/>
        <v>1.9246861924686168E-2</v>
      </c>
      <c r="L142" s="161">
        <f t="shared" si="32"/>
        <v>-3.4422137055659559E-3</v>
      </c>
      <c r="M142" s="154">
        <f t="shared" si="33"/>
        <v>1.1794439764111132E-2</v>
      </c>
      <c r="N142" s="161">
        <f t="shared" si="34"/>
        <v>-1.0894635866140992E-2</v>
      </c>
      <c r="O142" s="154">
        <f t="shared" si="35"/>
        <v>3.9004149377593382E-2</v>
      </c>
      <c r="P142" s="161">
        <f t="shared" si="36"/>
        <v>1.6315073747341258E-2</v>
      </c>
    </row>
    <row r="143" spans="3:16" hidden="1" outlineLevel="1">
      <c r="C143" s="56" t="s">
        <v>210</v>
      </c>
      <c r="D143" s="153">
        <f t="shared" si="37"/>
        <v>2.3450586264656591E-2</v>
      </c>
      <c r="E143" s="154">
        <f t="shared" si="37"/>
        <v>2.1222410865874362E-2</v>
      </c>
      <c r="F143" s="161">
        <f t="shared" si="26"/>
        <v>-2.2281753987822284E-3</v>
      </c>
      <c r="G143" s="154">
        <f t="shared" si="27"/>
        <v>2.8356964136780578E-2</v>
      </c>
      <c r="H143" s="161">
        <f t="shared" si="28"/>
        <v>4.9063778721239876E-3</v>
      </c>
      <c r="I143" s="154">
        <f t="shared" si="29"/>
        <v>2.1648626144879338E-2</v>
      </c>
      <c r="J143" s="161">
        <f t="shared" si="30"/>
        <v>-1.8019601197772524E-3</v>
      </c>
      <c r="K143" s="154">
        <f t="shared" si="31"/>
        <v>2.508361204013378E-2</v>
      </c>
      <c r="L143" s="161">
        <f t="shared" si="32"/>
        <v>1.6330257754771892E-3</v>
      </c>
      <c r="M143" s="154">
        <f t="shared" si="33"/>
        <v>1.1744966442952948E-2</v>
      </c>
      <c r="N143" s="161">
        <f t="shared" si="34"/>
        <v>-1.1705619821703643E-2</v>
      </c>
      <c r="O143" s="154">
        <f t="shared" si="35"/>
        <v>2.6315789473684237E-2</v>
      </c>
      <c r="P143" s="161">
        <f t="shared" si="36"/>
        <v>2.8652032090276461E-3</v>
      </c>
    </row>
    <row r="144" spans="3:16" hidden="1" outlineLevel="1">
      <c r="C144" s="56" t="s">
        <v>211</v>
      </c>
      <c r="D144" s="153">
        <f t="shared" si="37"/>
        <v>2.7522935779816488E-2</v>
      </c>
      <c r="E144" s="154">
        <f t="shared" si="37"/>
        <v>2.3648648648648622E-2</v>
      </c>
      <c r="F144" s="161">
        <f t="shared" si="26"/>
        <v>-3.8742871311678653E-3</v>
      </c>
      <c r="G144" s="154">
        <f t="shared" ref="G144:G174" si="38">(G78-G74)/G74</f>
        <v>2.6556016597510397E-2</v>
      </c>
      <c r="H144" s="161">
        <f t="shared" si="28"/>
        <v>-9.6691918230609047E-4</v>
      </c>
      <c r="I144" s="154">
        <f t="shared" ref="I144:I174" si="39">(I78-I74)/I74</f>
        <v>2.1558872305141034E-2</v>
      </c>
      <c r="J144" s="161">
        <f t="shared" si="30"/>
        <v>-5.9640634746754538E-3</v>
      </c>
      <c r="K144" s="154">
        <f t="shared" ref="K144:K174" si="40">(K78-K74)/K74</f>
        <v>2.747710241465455E-2</v>
      </c>
      <c r="L144" s="161">
        <f t="shared" si="32"/>
        <v>-4.5833365161937478E-5</v>
      </c>
      <c r="M144" s="154">
        <f t="shared" ref="M144:M174" si="41">(M78-M74)/M74</f>
        <v>2.0083682008368249E-2</v>
      </c>
      <c r="N144" s="161">
        <f t="shared" si="34"/>
        <v>-7.4392537714482385E-3</v>
      </c>
      <c r="O144" s="154">
        <f t="shared" ref="O144:O174" si="42">(O78-O74)/O74</f>
        <v>7.4897119341563734E-2</v>
      </c>
      <c r="P144" s="161">
        <f t="shared" si="36"/>
        <v>4.7374183561747246E-2</v>
      </c>
    </row>
    <row r="145" spans="3:16" hidden="1" outlineLevel="1">
      <c r="C145" s="56" t="s">
        <v>212</v>
      </c>
      <c r="D145" s="153">
        <f t="shared" si="37"/>
        <v>1.9008264462809895E-2</v>
      </c>
      <c r="E145" s="154">
        <f t="shared" si="37"/>
        <v>1.5899581589958207E-2</v>
      </c>
      <c r="F145" s="161">
        <f t="shared" si="26"/>
        <v>-3.1086828728516883E-3</v>
      </c>
      <c r="G145" s="154">
        <f t="shared" si="38"/>
        <v>2.4711696869851727E-2</v>
      </c>
      <c r="H145" s="161">
        <f t="shared" si="28"/>
        <v>5.7034324070418321E-3</v>
      </c>
      <c r="I145" s="154">
        <f t="shared" si="39"/>
        <v>1.8077239112571922E-2</v>
      </c>
      <c r="J145" s="161">
        <f t="shared" si="30"/>
        <v>-9.3102535023797256E-4</v>
      </c>
      <c r="K145" s="154">
        <f t="shared" si="40"/>
        <v>2.22772277227723E-2</v>
      </c>
      <c r="L145" s="161">
        <f t="shared" si="32"/>
        <v>3.2689632599624055E-3</v>
      </c>
      <c r="M145" s="154">
        <f t="shared" si="41"/>
        <v>2.2537562604340592E-2</v>
      </c>
      <c r="N145" s="161">
        <f t="shared" si="34"/>
        <v>3.529298141530697E-3</v>
      </c>
      <c r="O145" s="154">
        <f t="shared" si="42"/>
        <v>1.539708265802262E-2</v>
      </c>
      <c r="P145" s="161">
        <f t="shared" si="36"/>
        <v>-3.6111818047872748E-3</v>
      </c>
    </row>
    <row r="146" spans="3:16" hidden="1" outlineLevel="1">
      <c r="C146" s="56" t="s">
        <v>213</v>
      </c>
      <c r="D146" s="153">
        <f t="shared" si="37"/>
        <v>1.8898931799506961E-2</v>
      </c>
      <c r="E146" s="154">
        <f t="shared" si="37"/>
        <v>1.7499999999999953E-2</v>
      </c>
      <c r="F146" s="161">
        <f t="shared" si="26"/>
        <v>-1.3989317995070083E-3</v>
      </c>
      <c r="G146" s="154">
        <f t="shared" si="38"/>
        <v>2.0374898125509373E-2</v>
      </c>
      <c r="H146" s="161">
        <f t="shared" si="28"/>
        <v>1.4759663260024113E-3</v>
      </c>
      <c r="I146" s="154">
        <f t="shared" si="39"/>
        <v>1.6353229762878167E-2</v>
      </c>
      <c r="J146" s="161">
        <f t="shared" si="30"/>
        <v>-2.5457020366287941E-3</v>
      </c>
      <c r="K146" s="154">
        <f t="shared" si="40"/>
        <v>1.9704433497536995E-2</v>
      </c>
      <c r="L146" s="161">
        <f t="shared" si="32"/>
        <v>8.0550169803003321E-4</v>
      </c>
      <c r="M146" s="154">
        <f t="shared" si="41"/>
        <v>2.747710241465455E-2</v>
      </c>
      <c r="N146" s="161">
        <f t="shared" si="34"/>
        <v>8.5781706151475887E-3</v>
      </c>
      <c r="O146" s="154">
        <f t="shared" si="42"/>
        <v>1.9169329073482358E-2</v>
      </c>
      <c r="P146" s="161">
        <f t="shared" si="36"/>
        <v>2.7039727397539653E-4</v>
      </c>
    </row>
    <row r="147" spans="3:16" hidden="1" outlineLevel="1">
      <c r="C147" s="56" t="s">
        <v>214</v>
      </c>
      <c r="D147" s="153">
        <f t="shared" si="37"/>
        <v>1.8821603927986885E-2</v>
      </c>
      <c r="E147" s="154">
        <f t="shared" si="37"/>
        <v>1.8287614297589384E-2</v>
      </c>
      <c r="F147" s="161">
        <f t="shared" si="26"/>
        <v>-5.3398963039750016E-4</v>
      </c>
      <c r="G147" s="154">
        <f t="shared" si="38"/>
        <v>2.1086780210867871E-2</v>
      </c>
      <c r="H147" s="161">
        <f t="shared" si="28"/>
        <v>2.2651762828809867E-3</v>
      </c>
      <c r="I147" s="154">
        <f t="shared" si="39"/>
        <v>1.5484922575387054E-2</v>
      </c>
      <c r="J147" s="161">
        <f t="shared" si="30"/>
        <v>-3.3366813525998306E-3</v>
      </c>
      <c r="K147" s="154">
        <f t="shared" si="40"/>
        <v>1.7944535073409484E-2</v>
      </c>
      <c r="L147" s="161">
        <f t="shared" si="32"/>
        <v>-8.7706885457740011E-4</v>
      </c>
      <c r="M147" s="154">
        <f t="shared" si="41"/>
        <v>2.8192371475953614E-2</v>
      </c>
      <c r="N147" s="161">
        <f t="shared" si="34"/>
        <v>9.3707675479667296E-3</v>
      </c>
      <c r="O147" s="154">
        <f t="shared" si="42"/>
        <v>2.3237179487179533E-2</v>
      </c>
      <c r="P147" s="161">
        <f t="shared" si="36"/>
        <v>4.4155755591926485E-3</v>
      </c>
    </row>
    <row r="148" spans="3:16" hidden="1" outlineLevel="1">
      <c r="C148" s="56" t="s">
        <v>19</v>
      </c>
      <c r="D148" s="153">
        <f t="shared" si="37"/>
        <v>1.785714285714288E-2</v>
      </c>
      <c r="E148" s="154">
        <f t="shared" si="37"/>
        <v>1.8151815181518174E-2</v>
      </c>
      <c r="F148" s="161">
        <f t="shared" si="26"/>
        <v>2.9467232437529328E-4</v>
      </c>
      <c r="G148" s="154">
        <f t="shared" si="38"/>
        <v>2.7485852869846332E-2</v>
      </c>
      <c r="H148" s="161">
        <f t="shared" si="28"/>
        <v>9.6287100127034515E-3</v>
      </c>
      <c r="I148" s="154">
        <f t="shared" si="39"/>
        <v>1.5422077922077853E-2</v>
      </c>
      <c r="J148" s="161">
        <f t="shared" si="30"/>
        <v>-2.4350649350650278E-3</v>
      </c>
      <c r="K148" s="154">
        <f t="shared" si="40"/>
        <v>2.0259319286871962E-2</v>
      </c>
      <c r="L148" s="161">
        <f t="shared" si="32"/>
        <v>2.4021764297290811E-3</v>
      </c>
      <c r="M148" s="154">
        <f t="shared" si="41"/>
        <v>1.8047579983593014E-2</v>
      </c>
      <c r="N148" s="161">
        <f t="shared" si="34"/>
        <v>1.9043712645013325E-4</v>
      </c>
      <c r="O148" s="154">
        <f t="shared" si="42"/>
        <v>4.5941807044409984E-3</v>
      </c>
      <c r="P148" s="161">
        <f t="shared" si="36"/>
        <v>-1.3262962152701882E-2</v>
      </c>
    </row>
    <row r="149" spans="3:16" hidden="1" outlineLevel="1">
      <c r="C149" s="56" t="s">
        <v>21</v>
      </c>
      <c r="D149" s="153">
        <f t="shared" si="37"/>
        <v>2.3519870235198748E-2</v>
      </c>
      <c r="E149" s="154">
        <f t="shared" si="37"/>
        <v>2.5535420098846739E-2</v>
      </c>
      <c r="F149" s="161">
        <f t="shared" si="26"/>
        <v>2.0155498636479918E-3</v>
      </c>
      <c r="G149" s="154">
        <f t="shared" si="38"/>
        <v>2.8938906752411529E-2</v>
      </c>
      <c r="H149" s="161">
        <f t="shared" si="28"/>
        <v>5.4190365172127816E-3</v>
      </c>
      <c r="I149" s="154">
        <f t="shared" si="39"/>
        <v>1.6142050040355124E-2</v>
      </c>
      <c r="J149" s="161">
        <f t="shared" si="30"/>
        <v>-7.3778201948436241E-3</v>
      </c>
      <c r="K149" s="154">
        <f t="shared" si="40"/>
        <v>1.9370460048426082E-2</v>
      </c>
      <c r="L149" s="161">
        <f t="shared" si="32"/>
        <v>-4.149410186772666E-3</v>
      </c>
      <c r="M149" s="154">
        <f t="shared" si="41"/>
        <v>2.367346938775515E-2</v>
      </c>
      <c r="N149" s="161">
        <f t="shared" si="34"/>
        <v>1.5359915255640233E-4</v>
      </c>
      <c r="O149" s="154">
        <f t="shared" si="42"/>
        <v>4.7885075818036825E-2</v>
      </c>
      <c r="P149" s="161">
        <f t="shared" si="36"/>
        <v>2.4365205582838077E-2</v>
      </c>
    </row>
    <row r="150" spans="3:16" hidden="1" outlineLevel="1">
      <c r="C150" s="56" t="s">
        <v>23</v>
      </c>
      <c r="D150" s="153">
        <f t="shared" si="37"/>
        <v>2.25806451612903E-2</v>
      </c>
      <c r="E150" s="154">
        <f t="shared" si="37"/>
        <v>2.6208026208026234E-2</v>
      </c>
      <c r="F150" s="161">
        <f t="shared" si="26"/>
        <v>3.6273810467359335E-3</v>
      </c>
      <c r="G150" s="154">
        <f t="shared" si="38"/>
        <v>2.875399361022371E-2</v>
      </c>
      <c r="H150" s="161">
        <f t="shared" si="28"/>
        <v>6.1733484489334099E-3</v>
      </c>
      <c r="I150" s="154">
        <f t="shared" si="39"/>
        <v>1.5285599356395863E-2</v>
      </c>
      <c r="J150" s="161">
        <f t="shared" si="30"/>
        <v>-7.2950458048944376E-3</v>
      </c>
      <c r="K150" s="154">
        <f t="shared" si="40"/>
        <v>2.5764895330112742E-2</v>
      </c>
      <c r="L150" s="161">
        <f t="shared" si="32"/>
        <v>3.1842501688224417E-3</v>
      </c>
      <c r="M150" s="154">
        <f t="shared" si="41"/>
        <v>1.9448946515397011E-2</v>
      </c>
      <c r="N150" s="161">
        <f t="shared" si="34"/>
        <v>-3.131698645893289E-3</v>
      </c>
      <c r="O150" s="154">
        <f t="shared" si="42"/>
        <v>2.0376175548589299E-2</v>
      </c>
      <c r="P150" s="161">
        <f t="shared" si="36"/>
        <v>-2.2044696127010016E-3</v>
      </c>
    </row>
    <row r="151" spans="3:16" hidden="1" outlineLevel="1">
      <c r="C151" s="56" t="s">
        <v>25</v>
      </c>
      <c r="D151" s="153">
        <f t="shared" si="37"/>
        <v>2.1686746987951831E-2</v>
      </c>
      <c r="E151" s="154">
        <f t="shared" si="37"/>
        <v>2.6122448979591859E-2</v>
      </c>
      <c r="F151" s="161">
        <f t="shared" si="26"/>
        <v>4.4357019916400273E-3</v>
      </c>
      <c r="G151" s="154">
        <f t="shared" si="38"/>
        <v>2.9388403494837081E-2</v>
      </c>
      <c r="H151" s="161">
        <f t="shared" si="28"/>
        <v>7.7016565068852502E-3</v>
      </c>
      <c r="I151" s="154">
        <f t="shared" si="39"/>
        <v>1.2841091492776955E-2</v>
      </c>
      <c r="J151" s="161">
        <f t="shared" si="30"/>
        <v>-8.8456554951748759E-3</v>
      </c>
      <c r="K151" s="154">
        <f t="shared" si="40"/>
        <v>2.403846153846154E-2</v>
      </c>
      <c r="L151" s="161">
        <f t="shared" si="32"/>
        <v>2.3517145505097085E-3</v>
      </c>
      <c r="M151" s="154">
        <f t="shared" si="41"/>
        <v>1.9354838709677465E-2</v>
      </c>
      <c r="N151" s="161">
        <f t="shared" si="34"/>
        <v>-2.3319082782743659E-3</v>
      </c>
      <c r="O151" s="154">
        <f t="shared" si="42"/>
        <v>2.6624902114330395E-2</v>
      </c>
      <c r="P151" s="161">
        <f t="shared" si="36"/>
        <v>4.9381551263785635E-3</v>
      </c>
    </row>
    <row r="152" spans="3:16" collapsed="1">
      <c r="C152" s="56" t="s">
        <v>26</v>
      </c>
      <c r="D152" s="153">
        <f t="shared" ref="D152:E171" si="43">(D86-D82)/D82</f>
        <v>2.312599681020738E-2</v>
      </c>
      <c r="E152" s="154">
        <f t="shared" si="43"/>
        <v>2.7552674230145797E-2</v>
      </c>
      <c r="F152" s="161">
        <f t="shared" si="26"/>
        <v>4.4266774199384178E-3</v>
      </c>
      <c r="G152" s="154">
        <f t="shared" si="38"/>
        <v>2.2029897718332112E-2</v>
      </c>
      <c r="H152" s="161">
        <f t="shared" si="28"/>
        <v>-1.0960990918752675E-3</v>
      </c>
      <c r="I152" s="154">
        <f t="shared" si="39"/>
        <v>1.5987210231814548E-2</v>
      </c>
      <c r="J152" s="161">
        <f t="shared" si="30"/>
        <v>-7.1387865783928313E-3</v>
      </c>
      <c r="K152" s="154">
        <f t="shared" si="40"/>
        <v>2.7005559968228798E-2</v>
      </c>
      <c r="L152" s="161">
        <f t="shared" si="32"/>
        <v>3.8795631580214179E-3</v>
      </c>
      <c r="M152" s="154">
        <f t="shared" si="41"/>
        <v>2.739726027397265E-2</v>
      </c>
      <c r="N152" s="161">
        <f t="shared" si="34"/>
        <v>4.2712634637652701E-3</v>
      </c>
      <c r="O152" s="154">
        <f t="shared" si="42"/>
        <v>1.1432926829268294E-2</v>
      </c>
      <c r="P152" s="161">
        <f t="shared" si="36"/>
        <v>-1.1693069980939086E-2</v>
      </c>
    </row>
    <row r="153" spans="3:16">
      <c r="C153" s="56" t="s">
        <v>27</v>
      </c>
      <c r="D153" s="153">
        <f t="shared" si="43"/>
        <v>2.3771790808240774E-2</v>
      </c>
      <c r="E153" s="154">
        <f t="shared" si="43"/>
        <v>2.3293172690763097E-2</v>
      </c>
      <c r="F153" s="161">
        <f t="shared" si="26"/>
        <v>-4.7861811747767699E-4</v>
      </c>
      <c r="G153" s="154">
        <f t="shared" si="38"/>
        <v>2.34375E-2</v>
      </c>
      <c r="H153" s="161">
        <f t="shared" si="28"/>
        <v>-3.342908082407739E-4</v>
      </c>
      <c r="I153" s="154">
        <f t="shared" si="39"/>
        <v>1.5885623510722795E-2</v>
      </c>
      <c r="J153" s="161">
        <f t="shared" si="30"/>
        <v>-7.8861672975179785E-3</v>
      </c>
      <c r="K153" s="154">
        <f t="shared" si="40"/>
        <v>3.0878859857482118E-2</v>
      </c>
      <c r="L153" s="161">
        <f t="shared" si="32"/>
        <v>7.1070690492413442E-3</v>
      </c>
      <c r="M153" s="154">
        <f t="shared" si="41"/>
        <v>2.6315789473684074E-2</v>
      </c>
      <c r="N153" s="161">
        <f t="shared" si="34"/>
        <v>2.5439986654432999E-3</v>
      </c>
      <c r="O153" s="154">
        <f t="shared" si="42"/>
        <v>1.9040365575019039E-2</v>
      </c>
      <c r="P153" s="161">
        <f t="shared" si="36"/>
        <v>-4.7314252332217345E-3</v>
      </c>
    </row>
    <row r="154" spans="3:16">
      <c r="C154" s="56" t="s">
        <v>28</v>
      </c>
      <c r="D154" s="153">
        <f t="shared" si="43"/>
        <v>2.5236593059936932E-2</v>
      </c>
      <c r="E154" s="154">
        <f t="shared" si="43"/>
        <v>2.1548284118116545E-2</v>
      </c>
      <c r="F154" s="161">
        <f t="shared" si="26"/>
        <v>-3.6883089418203868E-3</v>
      </c>
      <c r="G154" s="154">
        <f t="shared" si="38"/>
        <v>2.717391304347826E-2</v>
      </c>
      <c r="H154" s="161">
        <f t="shared" si="28"/>
        <v>1.9373199835413281E-3</v>
      </c>
      <c r="I154" s="154">
        <f t="shared" si="39"/>
        <v>1.9809825673533961E-2</v>
      </c>
      <c r="J154" s="161">
        <f t="shared" si="30"/>
        <v>-5.4267673864029711E-3</v>
      </c>
      <c r="K154" s="154">
        <f t="shared" si="40"/>
        <v>2.5902668759811481E-2</v>
      </c>
      <c r="L154" s="161">
        <f t="shared" si="32"/>
        <v>6.6607569987454929E-4</v>
      </c>
      <c r="M154" s="154">
        <f t="shared" si="41"/>
        <v>2.8616852146263978E-2</v>
      </c>
      <c r="N154" s="161">
        <f t="shared" si="34"/>
        <v>3.3802590863270462E-3</v>
      </c>
      <c r="O154" s="154">
        <f t="shared" si="42"/>
        <v>3.6098310291858816E-2</v>
      </c>
      <c r="P154" s="161">
        <f t="shared" si="36"/>
        <v>1.0861717231921884E-2</v>
      </c>
    </row>
    <row r="155" spans="3:16">
      <c r="C155" s="56" t="s">
        <v>29</v>
      </c>
      <c r="D155" s="153">
        <f t="shared" si="43"/>
        <v>2.5943396226415071E-2</v>
      </c>
      <c r="E155" s="154">
        <f t="shared" si="43"/>
        <v>2.2275258552108171E-2</v>
      </c>
      <c r="F155" s="161">
        <f t="shared" si="26"/>
        <v>-3.6681376743069004E-3</v>
      </c>
      <c r="G155" s="154">
        <f t="shared" si="38"/>
        <v>2.5462962962963052E-2</v>
      </c>
      <c r="H155" s="161">
        <f t="shared" si="28"/>
        <v>-4.8043326345201948E-4</v>
      </c>
      <c r="I155" s="154">
        <f t="shared" si="39"/>
        <v>2.3771790808240774E-2</v>
      </c>
      <c r="J155" s="161">
        <f t="shared" si="30"/>
        <v>-2.1716054181742973E-3</v>
      </c>
      <c r="K155" s="154">
        <f t="shared" si="40"/>
        <v>2.4256651017214463E-2</v>
      </c>
      <c r="L155" s="161">
        <f t="shared" si="32"/>
        <v>-1.6867452092006081E-3</v>
      </c>
      <c r="M155" s="154">
        <f t="shared" si="41"/>
        <v>2.8481012658227802E-2</v>
      </c>
      <c r="N155" s="161">
        <f t="shared" si="34"/>
        <v>2.5376164318127309E-3</v>
      </c>
      <c r="O155" s="154">
        <f t="shared" si="42"/>
        <v>3.2036613272311346E-2</v>
      </c>
      <c r="P155" s="161">
        <f t="shared" si="36"/>
        <v>6.0932170458962744E-3</v>
      </c>
    </row>
    <row r="156" spans="3:16">
      <c r="C156" t="s">
        <v>30</v>
      </c>
      <c r="D156" s="153">
        <f t="shared" si="43"/>
        <v>2.8059236165237679E-2</v>
      </c>
      <c r="E156" s="154">
        <f t="shared" si="43"/>
        <v>2.3659305993690965E-2</v>
      </c>
      <c r="F156" s="161">
        <f t="shared" ref="F156:F159" si="44">+E156-$D156</f>
        <v>-4.3999301715467141E-3</v>
      </c>
      <c r="G156" s="154">
        <f t="shared" si="38"/>
        <v>3.6181678214010686E-2</v>
      </c>
      <c r="H156" s="161">
        <f t="shared" ref="H156:H159" si="45">+G156-$D156</f>
        <v>8.122442048773007E-3</v>
      </c>
      <c r="I156" s="154">
        <f t="shared" si="39"/>
        <v>2.5963808025177115E-2</v>
      </c>
      <c r="J156" s="161">
        <f t="shared" ref="J156:J159" si="46">+I156-$D156</f>
        <v>-2.0954281400605637E-3</v>
      </c>
      <c r="K156" s="154">
        <f t="shared" si="40"/>
        <v>2.629543696829062E-2</v>
      </c>
      <c r="L156" s="161">
        <f t="shared" ref="L156:L159" si="47">+K156-$D156</f>
        <v>-1.7637991969470593E-3</v>
      </c>
      <c r="M156" s="154">
        <f t="shared" si="41"/>
        <v>3.2941176470588147E-2</v>
      </c>
      <c r="N156" s="161">
        <f t="shared" ref="N156:N159" si="48">+M156-$D156</f>
        <v>4.8819403053504684E-3</v>
      </c>
      <c r="O156" s="154">
        <f t="shared" si="42"/>
        <v>2.8636021100226162E-2</v>
      </c>
      <c r="P156" s="161">
        <f t="shared" ref="P156:P159" si="49">+O156-$D156</f>
        <v>5.7678493498848279E-4</v>
      </c>
    </row>
    <row r="157" spans="3:16">
      <c r="C157" t="s">
        <v>31</v>
      </c>
      <c r="D157" s="153">
        <f t="shared" si="43"/>
        <v>2.863777089783295E-2</v>
      </c>
      <c r="E157" s="154">
        <f t="shared" si="43"/>
        <v>2.51177394034536E-2</v>
      </c>
      <c r="F157" s="161">
        <f t="shared" si="44"/>
        <v>-3.5200314943793498E-3</v>
      </c>
      <c r="G157" s="154">
        <f t="shared" si="38"/>
        <v>3.5877862595419759E-2</v>
      </c>
      <c r="H157" s="161">
        <f t="shared" si="45"/>
        <v>7.2400916975868083E-3</v>
      </c>
      <c r="I157" s="154">
        <f t="shared" si="39"/>
        <v>2.7365129007036745E-2</v>
      </c>
      <c r="J157" s="161">
        <f t="shared" si="46"/>
        <v>-1.2726418907962056E-3</v>
      </c>
      <c r="K157" s="154">
        <f t="shared" si="40"/>
        <v>2.9185867895545406E-2</v>
      </c>
      <c r="L157" s="161">
        <f t="shared" si="47"/>
        <v>5.4809699771245571E-4</v>
      </c>
      <c r="M157" s="154">
        <f t="shared" si="41"/>
        <v>2.9526029526029618E-2</v>
      </c>
      <c r="N157" s="161">
        <f t="shared" si="48"/>
        <v>8.882586281966677E-4</v>
      </c>
      <c r="O157" s="154">
        <f t="shared" si="42"/>
        <v>2.0926756352765193E-2</v>
      </c>
      <c r="P157" s="161">
        <f t="shared" si="49"/>
        <v>-7.711014545067757E-3</v>
      </c>
    </row>
    <row r="158" spans="3:16">
      <c r="C158" t="s">
        <v>32</v>
      </c>
      <c r="D158" s="153">
        <f t="shared" si="43"/>
        <v>2.9230769230769317E-2</v>
      </c>
      <c r="E158" s="154">
        <f t="shared" si="43"/>
        <v>2.8124999999999956E-2</v>
      </c>
      <c r="F158" s="161">
        <f t="shared" si="44"/>
        <v>-1.1057692307693615E-3</v>
      </c>
      <c r="G158" s="154">
        <f t="shared" si="38"/>
        <v>3.2501889644746658E-2</v>
      </c>
      <c r="H158" s="161">
        <f t="shared" si="45"/>
        <v>3.2711204139773409E-3</v>
      </c>
      <c r="I158" s="154">
        <f t="shared" si="39"/>
        <v>2.564102564102573E-2</v>
      </c>
      <c r="J158" s="161">
        <f t="shared" si="46"/>
        <v>-3.5897435897435867E-3</v>
      </c>
      <c r="K158" s="154">
        <f t="shared" si="40"/>
        <v>2.9074215761285476E-2</v>
      </c>
      <c r="L158" s="161">
        <f t="shared" si="47"/>
        <v>-1.5655346948384094E-4</v>
      </c>
      <c r="M158" s="154">
        <f t="shared" si="41"/>
        <v>2.9366306027820577E-2</v>
      </c>
      <c r="N158" s="161">
        <f t="shared" si="48"/>
        <v>1.355367970512604E-4</v>
      </c>
      <c r="O158" s="154">
        <f t="shared" si="42"/>
        <v>3.5581912527798243E-2</v>
      </c>
      <c r="P158" s="161">
        <f t="shared" si="49"/>
        <v>6.3511432970289258E-3</v>
      </c>
    </row>
    <row r="159" spans="3:16">
      <c r="C159" t="s">
        <v>105</v>
      </c>
      <c r="D159" s="153">
        <f t="shared" si="43"/>
        <v>2.9885057471264413E-2</v>
      </c>
      <c r="E159" s="154">
        <f t="shared" si="43"/>
        <v>2.9571984435797755E-2</v>
      </c>
      <c r="F159" s="161">
        <f t="shared" si="44"/>
        <v>-3.1307303546665791E-4</v>
      </c>
      <c r="G159" s="154">
        <f t="shared" si="38"/>
        <v>3.2355154251316652E-2</v>
      </c>
      <c r="H159" s="161">
        <f t="shared" si="45"/>
        <v>2.4700967800522396E-3</v>
      </c>
      <c r="I159" s="154">
        <f t="shared" si="39"/>
        <v>2.5541795665634765E-2</v>
      </c>
      <c r="J159" s="161">
        <f t="shared" si="46"/>
        <v>-4.3432618056296474E-3</v>
      </c>
      <c r="K159" s="154">
        <f t="shared" si="40"/>
        <v>3.4377387318563789E-2</v>
      </c>
      <c r="L159" s="161">
        <f t="shared" si="47"/>
        <v>4.4923298472993763E-3</v>
      </c>
      <c r="M159" s="154">
        <f t="shared" si="41"/>
        <v>3.1538461538461494E-2</v>
      </c>
      <c r="N159" s="161">
        <f t="shared" si="48"/>
        <v>1.6534040671970819E-3</v>
      </c>
      <c r="O159" s="154">
        <f t="shared" si="42"/>
        <v>3.3998521803399809E-2</v>
      </c>
      <c r="P159" s="161">
        <f t="shared" si="49"/>
        <v>4.1134643321353963E-3</v>
      </c>
    </row>
    <row r="160" spans="3:16">
      <c r="C160" s="16" t="s">
        <v>156</v>
      </c>
      <c r="D160" s="153">
        <f t="shared" si="43"/>
        <v>2.8051554207733045E-2</v>
      </c>
      <c r="E160" s="154">
        <f t="shared" si="43"/>
        <v>2.8505392912172484E-2</v>
      </c>
      <c r="F160" s="161">
        <f t="shared" ref="F160:F162" si="50">+E160-$D160</f>
        <v>4.5383870443943888E-4</v>
      </c>
      <c r="G160" s="154">
        <f t="shared" si="38"/>
        <v>2.8974739970282361E-2</v>
      </c>
      <c r="H160" s="161">
        <f t="shared" ref="H160" si="51">+G160-$D160</f>
        <v>9.2318576254931534E-4</v>
      </c>
      <c r="I160" s="154">
        <f t="shared" si="39"/>
        <v>2.2239263803681023E-2</v>
      </c>
      <c r="J160" s="161">
        <f t="shared" ref="J160" si="52">+I160-$D160</f>
        <v>-5.8122904040520222E-3</v>
      </c>
      <c r="K160" s="154">
        <f t="shared" si="40"/>
        <v>3.3157498116051287E-2</v>
      </c>
      <c r="L160" s="161">
        <f t="shared" ref="L160" si="53">+K160-$D160</f>
        <v>5.1059439083182417E-3</v>
      </c>
      <c r="M160" s="154">
        <f t="shared" si="41"/>
        <v>2.7334851936218853E-2</v>
      </c>
      <c r="N160" s="161">
        <f t="shared" ref="N160" si="54">+M160-$D160</f>
        <v>-7.1670227151419269E-4</v>
      </c>
      <c r="O160" s="154">
        <f t="shared" si="42"/>
        <v>3.3699633699633656E-2</v>
      </c>
      <c r="P160" s="161">
        <f t="shared" ref="P160" si="55">+O160-$D160</f>
        <v>5.6480794919006108E-3</v>
      </c>
    </row>
    <row r="161" spans="1:16">
      <c r="C161" s="53" t="s">
        <v>164</v>
      </c>
      <c r="D161" s="153">
        <f t="shared" si="43"/>
        <v>2.6335590669676449E-2</v>
      </c>
      <c r="E161" s="154">
        <f t="shared" si="43"/>
        <v>2.6799387442572743E-2</v>
      </c>
      <c r="F161" s="161">
        <f t="shared" si="50"/>
        <v>4.6379677289629453E-4</v>
      </c>
      <c r="G161" s="154">
        <f t="shared" si="38"/>
        <v>2.8002947678703108E-2</v>
      </c>
      <c r="H161" s="161">
        <f t="shared" ref="H161" si="56">+G161-$D161</f>
        <v>1.6673570090266591E-3</v>
      </c>
      <c r="I161" s="154">
        <f t="shared" si="39"/>
        <v>2.1308980213089673E-2</v>
      </c>
      <c r="J161" s="161">
        <f t="shared" ref="J161" si="57">+I161-$D161</f>
        <v>-5.0266104565867761E-3</v>
      </c>
      <c r="K161" s="154">
        <f t="shared" si="40"/>
        <v>2.9850746268656716E-2</v>
      </c>
      <c r="L161" s="161">
        <f t="shared" ref="L161" si="58">+K161-$D161</f>
        <v>3.5151555989802671E-3</v>
      </c>
      <c r="M161" s="154">
        <f t="shared" si="41"/>
        <v>3.0943396226415051E-2</v>
      </c>
      <c r="N161" s="161">
        <f t="shared" ref="N161" si="59">+M161-$D161</f>
        <v>4.6078055567386027E-3</v>
      </c>
      <c r="O161" s="154">
        <f t="shared" si="42"/>
        <v>3.9531478770131814E-2</v>
      </c>
      <c r="P161" s="161">
        <f t="shared" ref="P161" si="60">+O161-$D161</f>
        <v>1.3195888100455366E-2</v>
      </c>
    </row>
    <row r="162" spans="1:16">
      <c r="C162" s="56" t="s">
        <v>165</v>
      </c>
      <c r="D162" s="153">
        <f t="shared" si="43"/>
        <v>2.6905829596412512E-2</v>
      </c>
      <c r="E162" s="154">
        <f t="shared" si="43"/>
        <v>2.5835866261398222E-2</v>
      </c>
      <c r="F162" s="161">
        <f t="shared" si="50"/>
        <v>-1.0699633350142908E-3</v>
      </c>
      <c r="G162" s="154">
        <f t="shared" si="38"/>
        <v>2.7818448023426146E-2</v>
      </c>
      <c r="H162" s="161">
        <f t="shared" ref="H162" si="61">+G162-$D162</f>
        <v>9.1261842701363324E-4</v>
      </c>
      <c r="I162" s="154">
        <f t="shared" si="39"/>
        <v>2.5000000000000085E-2</v>
      </c>
      <c r="J162" s="161">
        <f t="shared" ref="J162" si="62">+I162-$D162</f>
        <v>-1.9058295964124276E-3</v>
      </c>
      <c r="K162" s="154">
        <f t="shared" si="40"/>
        <v>3.1970260223048413E-2</v>
      </c>
      <c r="L162" s="161">
        <f t="shared" ref="L162" si="63">+K162-$D162</f>
        <v>5.0644306266359011E-3</v>
      </c>
      <c r="M162" s="154">
        <f t="shared" si="41"/>
        <v>3.4534534534534707E-2</v>
      </c>
      <c r="N162" s="161">
        <f t="shared" ref="N162" si="64">+M162-$D162</f>
        <v>7.6287049381221946E-3</v>
      </c>
      <c r="O162" s="154">
        <f t="shared" si="42"/>
        <v>2.6485325697924247E-2</v>
      </c>
      <c r="P162" s="161">
        <f t="shared" ref="P162" si="65">+O162-$D162</f>
        <v>-4.2050389848826558E-4</v>
      </c>
    </row>
    <row r="163" spans="1:16">
      <c r="C163" s="56" t="s">
        <v>169</v>
      </c>
      <c r="D163" s="153">
        <f t="shared" si="43"/>
        <v>2.6785714285714243E-2</v>
      </c>
      <c r="E163" s="154">
        <f t="shared" si="43"/>
        <v>2.5699168556311238E-2</v>
      </c>
      <c r="F163" s="161">
        <f>+E163-$D163</f>
        <v>-1.0865457294030045E-3</v>
      </c>
      <c r="G163" s="154">
        <f t="shared" si="38"/>
        <v>3.6443148688046649E-2</v>
      </c>
      <c r="H163" s="161">
        <f t="shared" ref="H163" si="66">+G163-$D163</f>
        <v>9.6574344023324064E-3</v>
      </c>
      <c r="I163" s="154">
        <f t="shared" si="39"/>
        <v>2.4905660377358578E-2</v>
      </c>
      <c r="J163" s="161">
        <f t="shared" ref="J163" si="67">+I163-$D163</f>
        <v>-1.8800539083556646E-3</v>
      </c>
      <c r="K163" s="154">
        <f t="shared" si="40"/>
        <v>3.0280649926144713E-2</v>
      </c>
      <c r="L163" s="161">
        <f t="shared" ref="L163" si="68">+K163-$D163</f>
        <v>3.4949356404304702E-3</v>
      </c>
      <c r="M163" s="154">
        <f t="shared" si="41"/>
        <v>2.9082774049217046E-2</v>
      </c>
      <c r="N163" s="161">
        <f t="shared" ref="N163" si="69">+M163-$D163</f>
        <v>2.2970597635028032E-3</v>
      </c>
      <c r="O163" s="154">
        <f t="shared" si="42"/>
        <v>2.9306647605432411E-2</v>
      </c>
      <c r="P163" s="161">
        <f t="shared" ref="P163" si="70">+O163-$D163</f>
        <v>2.5209333197181681E-3</v>
      </c>
    </row>
    <row r="164" spans="1:16">
      <c r="C164" s="71" t="s">
        <v>241</v>
      </c>
      <c r="D164" s="155">
        <f t="shared" si="43"/>
        <v>2.8023598820059083E-2</v>
      </c>
      <c r="E164" s="154">
        <f t="shared" si="43"/>
        <v>2.9962546816479401E-2</v>
      </c>
      <c r="F164" s="162">
        <f>+E164-$D164</f>
        <v>1.9389479964203177E-3</v>
      </c>
      <c r="G164" s="154">
        <f t="shared" si="38"/>
        <v>4.1877256317689612E-2</v>
      </c>
      <c r="H164" s="162">
        <f t="shared" ref="H164" si="71">+G164-$D164</f>
        <v>1.3853657497630529E-2</v>
      </c>
      <c r="I164" s="154">
        <f t="shared" si="39"/>
        <v>2.5506376594148363E-2</v>
      </c>
      <c r="J164" s="162">
        <f t="shared" ref="J164" si="72">+I164-$D164</f>
        <v>-2.5172222259107202E-3</v>
      </c>
      <c r="K164" s="154">
        <f t="shared" si="40"/>
        <v>2.552881108679796E-2</v>
      </c>
      <c r="L164" s="162">
        <f t="shared" ref="L164" si="73">+K164-$D164</f>
        <v>-2.4947877332611237E-3</v>
      </c>
      <c r="M164" s="154">
        <f t="shared" si="41"/>
        <v>3.1042128603104128E-2</v>
      </c>
      <c r="N164" s="162">
        <f t="shared" ref="N164" si="74">+M164-$D164</f>
        <v>3.0185297830450444E-3</v>
      </c>
      <c r="O164" s="154">
        <f t="shared" si="42"/>
        <v>2.6931254429482718E-2</v>
      </c>
      <c r="P164" s="162">
        <f t="shared" ref="P164" si="75">+O164-$D164</f>
        <v>-1.092344390576365E-3</v>
      </c>
    </row>
    <row r="165" spans="1:16">
      <c r="C165" s="56" t="s">
        <v>231</v>
      </c>
      <c r="D165" s="155">
        <f t="shared" si="43"/>
        <v>2.7126099706744785E-2</v>
      </c>
      <c r="E165" s="154">
        <f t="shared" si="43"/>
        <v>2.609992542878449E-2</v>
      </c>
      <c r="F165" s="162">
        <f>+E165-$D165</f>
        <v>-1.0261742779602949E-3</v>
      </c>
      <c r="G165" s="154">
        <f t="shared" si="38"/>
        <v>3.4408602150537718E-2</v>
      </c>
      <c r="H165" s="162">
        <f t="shared" ref="H165" si="76">+G165-$D165</f>
        <v>7.2825024437929327E-3</v>
      </c>
      <c r="I165" s="154">
        <f t="shared" si="39"/>
        <v>2.8315946348733322E-2</v>
      </c>
      <c r="J165" s="162">
        <f t="shared" ref="J165" si="77">+I165-$D165</f>
        <v>1.1898466419885366E-3</v>
      </c>
      <c r="K165" s="154">
        <f t="shared" si="40"/>
        <v>2.5362318840579712E-2</v>
      </c>
      <c r="L165" s="162">
        <f t="shared" ref="L165" si="78">+K165-$D165</f>
        <v>-1.7637808661650732E-3</v>
      </c>
      <c r="M165" s="154">
        <f t="shared" si="41"/>
        <v>2.8550512445095211E-2</v>
      </c>
      <c r="N165" s="162">
        <f t="shared" ref="N165" si="79">+M165-$D165</f>
        <v>1.4244127383504258E-3</v>
      </c>
      <c r="O165" s="154">
        <f t="shared" si="42"/>
        <v>2.6056338028168934E-2</v>
      </c>
      <c r="P165" s="162">
        <f t="shared" ref="P165" si="80">+O165-$D165</f>
        <v>-1.0697616785758507E-3</v>
      </c>
    </row>
    <row r="166" spans="1:16">
      <c r="C166" s="16" t="s">
        <v>252</v>
      </c>
      <c r="D166" s="155">
        <f t="shared" si="43"/>
        <v>2.4017467248908173E-2</v>
      </c>
      <c r="E166" s="154">
        <f t="shared" si="43"/>
        <v>2.3703703703703619E-2</v>
      </c>
      <c r="F166" s="162">
        <f t="shared" ref="F166:F167" si="81">+E166-$D166</f>
        <v>-3.1376354520455327E-4</v>
      </c>
      <c r="G166" s="154">
        <f t="shared" si="38"/>
        <v>3.7749287749287624E-2</v>
      </c>
      <c r="H166" s="162">
        <f t="shared" ref="H166:H168" si="82">+G166-$D166</f>
        <v>1.3731820500379452E-2</v>
      </c>
      <c r="I166" s="154">
        <f t="shared" si="39"/>
        <v>2.2912047302291162E-2</v>
      </c>
      <c r="J166" s="162">
        <f t="shared" ref="J166:J171" si="83">+I166-$D166</f>
        <v>-1.1054199466170103E-3</v>
      </c>
      <c r="K166" s="154">
        <f t="shared" si="40"/>
        <v>2.2334293948126759E-2</v>
      </c>
      <c r="L166" s="162">
        <f t="shared" ref="L166:L171" si="84">+K166-$D166</f>
        <v>-1.6831733007814133E-3</v>
      </c>
      <c r="M166" s="154">
        <f t="shared" si="41"/>
        <v>4.7895500725689356E-2</v>
      </c>
      <c r="N166" s="162">
        <f t="shared" ref="N166:N171" si="85">+M166-$D166</f>
        <v>2.3878033476781184E-2</v>
      </c>
      <c r="O166" s="154">
        <f t="shared" si="42"/>
        <v>2.1617852161785175E-2</v>
      </c>
      <c r="P166" s="162">
        <f t="shared" ref="P166:P167" si="86">+O166-$D166</f>
        <v>-2.3996150871229971E-3</v>
      </c>
    </row>
    <row r="167" spans="1:16">
      <c r="C167" s="53" t="s">
        <v>251</v>
      </c>
      <c r="D167" s="155">
        <f t="shared" si="43"/>
        <v>2.6086956521739091E-2</v>
      </c>
      <c r="E167" s="154">
        <f t="shared" si="43"/>
        <v>2.5055268975681694E-2</v>
      </c>
      <c r="F167" s="162">
        <f t="shared" si="81"/>
        <v>-1.0316875460573971E-3</v>
      </c>
      <c r="G167" s="154">
        <f t="shared" si="38"/>
        <v>2.9535864978903075E-2</v>
      </c>
      <c r="H167" s="162">
        <f t="shared" si="82"/>
        <v>3.4489084571639843E-3</v>
      </c>
      <c r="I167" s="154">
        <f t="shared" si="39"/>
        <v>2.5773195876288658E-2</v>
      </c>
      <c r="J167" s="162">
        <f t="shared" si="83"/>
        <v>-3.1376064545043242E-4</v>
      </c>
      <c r="K167" s="154">
        <f t="shared" si="40"/>
        <v>2.4372759856630864E-2</v>
      </c>
      <c r="L167" s="162">
        <f t="shared" si="84"/>
        <v>-1.7141966651082266E-3</v>
      </c>
      <c r="M167" s="154">
        <f t="shared" si="41"/>
        <v>2.8985507246376812E-2</v>
      </c>
      <c r="N167" s="162">
        <f t="shared" si="85"/>
        <v>2.8985507246377211E-3</v>
      </c>
      <c r="O167" s="154">
        <f t="shared" si="42"/>
        <v>2.0833333333333332E-2</v>
      </c>
      <c r="P167" s="162">
        <f t="shared" si="86"/>
        <v>-5.2536231884057587E-3</v>
      </c>
    </row>
    <row r="168" spans="1:16">
      <c r="C168" t="s">
        <v>440</v>
      </c>
      <c r="D168" s="155">
        <f t="shared" si="43"/>
        <v>2.7977044476327154E-2</v>
      </c>
      <c r="E168" s="154">
        <f t="shared" si="43"/>
        <v>2.3272727272727192E-2</v>
      </c>
      <c r="F168" s="162">
        <f t="shared" ref="F168:F174" si="87">+E168-$D168</f>
        <v>-4.7043172035999628E-3</v>
      </c>
      <c r="G168" s="154">
        <f t="shared" si="38"/>
        <v>2.6334026334026213E-2</v>
      </c>
      <c r="H168" s="162">
        <f t="shared" si="82"/>
        <v>-1.6430181423009414E-3</v>
      </c>
      <c r="I168" s="154">
        <f t="shared" si="39"/>
        <v>3.1455742501828907E-2</v>
      </c>
      <c r="J168" s="162">
        <f t="shared" si="83"/>
        <v>3.4786980255017523E-3</v>
      </c>
      <c r="K168" s="154">
        <f t="shared" si="40"/>
        <v>3.2005689900426744E-2</v>
      </c>
      <c r="L168" s="162">
        <f t="shared" si="84"/>
        <v>4.0286454240995896E-3</v>
      </c>
      <c r="M168" s="154">
        <f t="shared" si="41"/>
        <v>3.0824372759856711E-2</v>
      </c>
      <c r="N168" s="162">
        <f t="shared" si="85"/>
        <v>2.8473282835295571E-3</v>
      </c>
      <c r="O168" s="154">
        <f t="shared" si="42"/>
        <v>2.8295376121463038E-2</v>
      </c>
      <c r="P168" s="191">
        <f t="shared" ref="P168:P174" si="88">+O168-$D168</f>
        <v>3.1833164513588377E-4</v>
      </c>
    </row>
    <row r="169" spans="1:16">
      <c r="C169" s="53" t="s">
        <v>445</v>
      </c>
      <c r="D169" s="155">
        <f t="shared" si="43"/>
        <v>3.0692362598144264E-2</v>
      </c>
      <c r="E169" s="154">
        <f t="shared" si="43"/>
        <v>3.0523255813953612E-2</v>
      </c>
      <c r="F169" s="162">
        <f t="shared" si="87"/>
        <v>-1.6910678419065212E-4</v>
      </c>
      <c r="G169" s="154">
        <f t="shared" si="38"/>
        <v>3.6036036036035952E-2</v>
      </c>
      <c r="H169" s="162">
        <f t="shared" ref="H169:H174" si="89">+G169-$D169</f>
        <v>5.3436734378916884E-3</v>
      </c>
      <c r="I169" s="154">
        <f t="shared" si="39"/>
        <v>3.1159420289855154E-2</v>
      </c>
      <c r="J169" s="162">
        <f t="shared" si="83"/>
        <v>4.6705769171088984E-4</v>
      </c>
      <c r="K169" s="154">
        <f t="shared" si="40"/>
        <v>2.5441696113074164E-2</v>
      </c>
      <c r="L169" s="162">
        <f t="shared" si="84"/>
        <v>-5.2506664850700997E-3</v>
      </c>
      <c r="M169" s="154">
        <f t="shared" si="41"/>
        <v>3.8434163701067656E-2</v>
      </c>
      <c r="N169" s="162">
        <f t="shared" si="85"/>
        <v>7.7418011029233916E-3</v>
      </c>
      <c r="O169" s="154">
        <f t="shared" si="42"/>
        <v>3.2258064516129149E-2</v>
      </c>
      <c r="P169" s="191">
        <f t="shared" si="88"/>
        <v>1.5657019179848852E-3</v>
      </c>
    </row>
    <row r="170" spans="1:16">
      <c r="C170" s="53" t="s">
        <v>447</v>
      </c>
      <c r="D170" s="155">
        <f t="shared" si="43"/>
        <v>4.0511727078891384E-2</v>
      </c>
      <c r="E170" s="154">
        <f t="shared" si="43"/>
        <v>3.835021707670052E-2</v>
      </c>
      <c r="F170" s="162">
        <f t="shared" si="87"/>
        <v>-2.161510002190864E-3</v>
      </c>
      <c r="G170" s="154">
        <f t="shared" si="38"/>
        <v>3.8435140700068794E-2</v>
      </c>
      <c r="H170" s="162">
        <f t="shared" si="89"/>
        <v>-2.0765863788225897E-3</v>
      </c>
      <c r="I170" s="154">
        <f t="shared" si="39"/>
        <v>4.4797687861271591E-2</v>
      </c>
      <c r="J170" s="162">
        <f t="shared" si="83"/>
        <v>4.2859607823802076E-3</v>
      </c>
      <c r="K170" s="154">
        <f t="shared" si="40"/>
        <v>3.6645525017617961E-2</v>
      </c>
      <c r="L170" s="162">
        <f t="shared" si="84"/>
        <v>-3.866202061273423E-3</v>
      </c>
      <c r="M170" s="154">
        <f t="shared" si="41"/>
        <v>2.077562326869806E-2</v>
      </c>
      <c r="N170" s="162">
        <f t="shared" si="85"/>
        <v>-1.9736103810193324E-2</v>
      </c>
      <c r="O170" s="154">
        <f t="shared" si="42"/>
        <v>3.8907849829351457E-2</v>
      </c>
      <c r="P170" s="191">
        <f t="shared" si="88"/>
        <v>-1.603877249539927E-3</v>
      </c>
    </row>
    <row r="171" spans="1:16">
      <c r="C171" s="53" t="s">
        <v>450</v>
      </c>
      <c r="D171" s="155">
        <f t="shared" si="43"/>
        <v>4.3785310734463401E-2</v>
      </c>
      <c r="E171" s="154">
        <f t="shared" si="43"/>
        <v>4.601006470165353E-2</v>
      </c>
      <c r="F171" s="162">
        <f t="shared" si="87"/>
        <v>2.2247539671901295E-3</v>
      </c>
      <c r="G171" s="154">
        <f t="shared" si="38"/>
        <v>4.0983606557377046E-2</v>
      </c>
      <c r="H171" s="162">
        <f t="shared" si="89"/>
        <v>-2.8017041770863546E-3</v>
      </c>
      <c r="I171" s="154">
        <f t="shared" si="39"/>
        <v>4.5226130653266208E-2</v>
      </c>
      <c r="J171" s="162">
        <f t="shared" si="83"/>
        <v>1.4408199188028076E-3</v>
      </c>
      <c r="K171" s="154">
        <f t="shared" si="40"/>
        <v>3.7788663400979743E-2</v>
      </c>
      <c r="L171" s="162">
        <f t="shared" si="84"/>
        <v>-5.9966473334836581E-3</v>
      </c>
      <c r="M171" s="154">
        <f t="shared" si="41"/>
        <v>5.1408450704225429E-2</v>
      </c>
      <c r="N171" s="162">
        <f t="shared" si="85"/>
        <v>7.6231399697620286E-3</v>
      </c>
      <c r="O171" s="154">
        <f t="shared" si="42"/>
        <v>4.3537414965986433E-2</v>
      </c>
      <c r="P171" s="191">
        <f t="shared" si="88"/>
        <v>-2.4789576847696754E-4</v>
      </c>
    </row>
    <row r="172" spans="1:16">
      <c r="A172" s="46"/>
      <c r="B172" s="8"/>
      <c r="C172" s="56" t="s">
        <v>454</v>
      </c>
      <c r="D172" s="155">
        <f t="shared" ref="D172:E174" si="90">(D106-D102)/D102</f>
        <v>4.8150732728541361E-2</v>
      </c>
      <c r="E172" s="154">
        <f t="shared" si="90"/>
        <v>5.1172707889125923E-2</v>
      </c>
      <c r="F172" s="162">
        <f t="shared" si="87"/>
        <v>3.0219751605845627E-3</v>
      </c>
      <c r="G172" s="154">
        <f t="shared" si="38"/>
        <v>4.8615800135044004E-2</v>
      </c>
      <c r="H172" s="162">
        <f t="shared" si="89"/>
        <v>4.6506740650264361E-4</v>
      </c>
      <c r="I172" s="154">
        <f t="shared" si="39"/>
        <v>4.6099290780141841E-2</v>
      </c>
      <c r="J172" s="162">
        <f t="shared" ref="J172" si="91">+I172-$D172</f>
        <v>-2.0514419483995197E-3</v>
      </c>
      <c r="K172" s="154">
        <f t="shared" si="40"/>
        <v>3.8594073053066814E-2</v>
      </c>
      <c r="L172" s="162">
        <f t="shared" ref="L172" si="92">+K172-$D172</f>
        <v>-9.5566596754745464E-3</v>
      </c>
      <c r="M172" s="154">
        <f t="shared" si="41"/>
        <v>5.8414464534074943E-2</v>
      </c>
      <c r="N172" s="162">
        <f t="shared" ref="N172" si="93">+M172-$D172</f>
        <v>1.0263731805533582E-2</v>
      </c>
      <c r="O172" s="154">
        <f t="shared" si="42"/>
        <v>5.0335570469798654E-2</v>
      </c>
      <c r="P172" s="191">
        <f t="shared" si="88"/>
        <v>2.1848377412572936E-3</v>
      </c>
    </row>
    <row r="173" spans="1:16">
      <c r="C173" s="56" t="s">
        <v>457</v>
      </c>
      <c r="D173" s="206">
        <f t="shared" si="90"/>
        <v>5.5401662049861494E-2</v>
      </c>
      <c r="E173" s="204">
        <f t="shared" si="90"/>
        <v>5.7122708039492195E-2</v>
      </c>
      <c r="F173" s="162">
        <f t="shared" si="87"/>
        <v>1.7210459896307012E-3</v>
      </c>
      <c r="G173" s="154">
        <f t="shared" si="38"/>
        <v>5.2842809364548535E-2</v>
      </c>
      <c r="H173" s="205">
        <f t="shared" si="89"/>
        <v>-2.5588526853129595E-3</v>
      </c>
      <c r="I173" s="204">
        <f t="shared" si="39"/>
        <v>5.7624736472241658E-2</v>
      </c>
      <c r="J173" s="162">
        <f t="shared" ref="J173:J174" si="94">+I173-$D173</f>
        <v>2.2230744223801641E-3</v>
      </c>
      <c r="K173" s="204">
        <f t="shared" si="40"/>
        <v>4.8931771192281148E-2</v>
      </c>
      <c r="L173" s="162">
        <f t="shared" ref="L173:L174" si="95">+K173-$D173</f>
        <v>-6.469890857580346E-3</v>
      </c>
      <c r="M173" s="204">
        <f t="shared" si="41"/>
        <v>5.8259081562714185E-2</v>
      </c>
      <c r="N173" s="162">
        <f t="shared" ref="N173:N174" si="96">+M173-$D173</f>
        <v>2.8574195128526908E-3</v>
      </c>
      <c r="O173" s="204">
        <f t="shared" si="42"/>
        <v>5.45212765957446E-2</v>
      </c>
      <c r="P173" s="191">
        <f t="shared" si="88"/>
        <v>-8.8038545411689428E-4</v>
      </c>
    </row>
    <row r="174" spans="1:16">
      <c r="C174" s="56" t="s">
        <v>465</v>
      </c>
      <c r="D174" s="206">
        <f t="shared" si="90"/>
        <v>5.1912568306010889E-2</v>
      </c>
      <c r="E174" s="204">
        <f t="shared" si="90"/>
        <v>5.7839721254355478E-2</v>
      </c>
      <c r="F174" s="162">
        <f t="shared" si="87"/>
        <v>5.9271529483445884E-3</v>
      </c>
      <c r="G174" s="154">
        <f t="shared" si="38"/>
        <v>5.0231328486450719E-2</v>
      </c>
      <c r="H174" s="205">
        <f t="shared" si="89"/>
        <v>-1.6812398195601708E-3</v>
      </c>
      <c r="I174" s="204">
        <f t="shared" si="39"/>
        <v>4.9792531120332072E-2</v>
      </c>
      <c r="J174" s="162">
        <f t="shared" si="94"/>
        <v>-2.1200371856788178E-3</v>
      </c>
      <c r="K174" s="204">
        <f t="shared" si="40"/>
        <v>4.5547246770904264E-2</v>
      </c>
      <c r="L174" s="162">
        <f t="shared" si="95"/>
        <v>-6.3653215351066258E-3</v>
      </c>
      <c r="M174" s="204">
        <f t="shared" si="41"/>
        <v>5.4274084124830389E-2</v>
      </c>
      <c r="N174" s="162">
        <f t="shared" si="96"/>
        <v>2.3615158188194998E-3</v>
      </c>
      <c r="O174" s="204">
        <f t="shared" si="42"/>
        <v>5.3219448094612508E-2</v>
      </c>
      <c r="P174" s="191">
        <f t="shared" si="88"/>
        <v>1.3068797886016184E-3</v>
      </c>
    </row>
    <row r="175" spans="1:16">
      <c r="D175" t="s">
        <v>459</v>
      </c>
    </row>
  </sheetData>
  <mergeCells count="20">
    <mergeCell ref="O110:P110"/>
    <mergeCell ref="E110:F110"/>
    <mergeCell ref="G110:H110"/>
    <mergeCell ref="I110:J110"/>
    <mergeCell ref="K110:L110"/>
    <mergeCell ref="M110:N110"/>
    <mergeCell ref="O19:P19"/>
    <mergeCell ref="A1:E1"/>
    <mergeCell ref="O20:P20"/>
    <mergeCell ref="A3:A9"/>
    <mergeCell ref="M20:N20"/>
    <mergeCell ref="K20:L20"/>
    <mergeCell ref="I20:J20"/>
    <mergeCell ref="G20:H20"/>
    <mergeCell ref="E20:F20"/>
    <mergeCell ref="E19:F19"/>
    <mergeCell ref="G19:H19"/>
    <mergeCell ref="I19:J19"/>
    <mergeCell ref="K19:L19"/>
    <mergeCell ref="M19:N19"/>
  </mergeCells>
  <phoneticPr fontId="45" type="noConversion"/>
  <hyperlinks>
    <hyperlink ref="O19:P19" r:id="rId1" display="New England Region" xr:uid="{00000000-0004-0000-0200-000000000000}"/>
    <hyperlink ref="M19:N19" r:id="rId2" display="Mountain Region" xr:uid="{00000000-0004-0000-0200-000001000000}"/>
    <hyperlink ref="K19:L19" r:id="rId3" display="Mid-Atlantic" xr:uid="{00000000-0004-0000-0200-000002000000}"/>
    <hyperlink ref="I19:J19" r:id="rId4" display="South Region" xr:uid="{00000000-0004-0000-0200-000003000000}"/>
    <hyperlink ref="G19:H19" r:id="rId5" display="Pacific Region" xr:uid="{00000000-0004-0000-0200-000004000000}"/>
    <hyperlink ref="E19:F19" r:id="rId6" display="Midwest Region" xr:uid="{00000000-0004-0000-0200-000005000000}"/>
    <hyperlink ref="D19" r:id="rId7" xr:uid="{00000000-0004-0000-0200-000006000000}"/>
    <hyperlink ref="B16" r:id="rId8" xr:uid="{00000000-0004-0000-0200-000007000000}"/>
  </hyperlinks>
  <pageMargins left="0.7" right="0.7" top="0.75" bottom="0.75" header="0.3" footer="0.3"/>
  <pageSetup orientation="portrait" verticalDpi="597" r:id="rId9"/>
  <headerFooter>
    <oddHeader>&amp;CBureau of Labor Statistics</oddHeader>
    <oddFooter>&amp;LSource: Bureau of Labor Statistics&amp;RGenerated on: December 19, 2018 (03:29:28 PM)</oddFooter>
  </headerFooter>
  <drawing r:id="rId10"/>
  <legacyDrawing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F93"/>
  <sheetViews>
    <sheetView topLeftCell="A13" workbookViewId="0">
      <selection activeCell="B6" sqref="B6"/>
    </sheetView>
  </sheetViews>
  <sheetFormatPr defaultColWidth="9.1796875" defaultRowHeight="14.5" outlineLevelCol="1"/>
  <cols>
    <col min="1" max="1" width="12.7265625" style="58" bestFit="1" customWidth="1"/>
    <col min="2" max="2" width="18.453125" style="58" customWidth="1"/>
    <col min="3" max="64" width="6" style="58" hidden="1" customWidth="1" outlineLevel="1"/>
    <col min="65" max="65" width="6" style="58" hidden="1" customWidth="1" outlineLevel="1" collapsed="1"/>
    <col min="66" max="71" width="6" style="58" hidden="1" customWidth="1" outlineLevel="1"/>
    <col min="72" max="72" width="6" style="58" hidden="1" customWidth="1" outlineLevel="1" collapsed="1"/>
    <col min="73" max="75" width="6" style="58" hidden="1" customWidth="1" outlineLevel="1"/>
    <col min="76" max="76" width="2.54296875" style="58" hidden="1" customWidth="1" outlineLevel="1" collapsed="1"/>
    <col min="77" max="77" width="6" style="67" hidden="1" customWidth="1" collapsed="1"/>
    <col min="78" max="79" width="6" style="67" hidden="1" customWidth="1"/>
    <col min="80" max="82" width="6" style="58" hidden="1" customWidth="1"/>
    <col min="83" max="89" width="6" style="58" customWidth="1"/>
    <col min="90" max="90" width="12.7265625" style="58" customWidth="1"/>
    <col min="91" max="95" width="8.26953125" style="58" customWidth="1"/>
    <col min="96" max="103" width="8" style="58" customWidth="1"/>
    <col min="104" max="104" width="8" style="173" customWidth="1"/>
    <col min="105" max="105" width="12" style="58" bestFit="1" customWidth="1"/>
    <col min="106" max="106" width="10" style="58" bestFit="1" customWidth="1"/>
    <col min="107" max="107" width="12.7265625" style="58" customWidth="1"/>
    <col min="108" max="108" width="12" style="58" bestFit="1" customWidth="1"/>
    <col min="109" max="16384" width="9.1796875" style="58"/>
  </cols>
  <sheetData>
    <row r="1" spans="1:108" ht="15" customHeight="1">
      <c r="A1" s="247" t="s">
        <v>232</v>
      </c>
      <c r="B1" s="248"/>
      <c r="C1" s="148"/>
      <c r="D1" s="148"/>
      <c r="E1" s="148"/>
      <c r="F1" s="148"/>
      <c r="G1" s="148"/>
      <c r="H1" s="148"/>
      <c r="I1" s="148"/>
      <c r="J1" s="148"/>
      <c r="K1" s="148"/>
      <c r="L1" s="148"/>
      <c r="M1" s="148"/>
      <c r="N1" s="148"/>
      <c r="O1" s="148"/>
      <c r="P1" s="148"/>
      <c r="Q1" s="148"/>
      <c r="BY1" s="58"/>
      <c r="BZ1" s="58"/>
      <c r="CA1" s="58"/>
    </row>
    <row r="3" spans="1:108">
      <c r="A3" s="80" t="s">
        <v>1</v>
      </c>
      <c r="B3" s="24" t="s">
        <v>369</v>
      </c>
      <c r="C3" s="24"/>
      <c r="D3" s="24"/>
      <c r="E3" s="24"/>
      <c r="F3" s="24"/>
      <c r="G3" s="24"/>
      <c r="H3" s="24"/>
      <c r="I3" s="24"/>
      <c r="J3" s="24"/>
      <c r="K3" s="24"/>
      <c r="L3" s="24"/>
      <c r="M3" s="24"/>
      <c r="N3" s="24"/>
      <c r="O3" s="24"/>
      <c r="P3" s="24"/>
      <c r="Q3" s="24"/>
      <c r="R3" s="24"/>
      <c r="S3" s="24"/>
      <c r="T3" s="24"/>
      <c r="U3" s="24"/>
      <c r="AF3" s="67"/>
      <c r="AG3" s="67"/>
      <c r="AH3" s="67"/>
      <c r="AJ3" s="129"/>
      <c r="AK3" s="129"/>
      <c r="AL3" s="129"/>
      <c r="AM3" s="129"/>
      <c r="AN3" s="129"/>
      <c r="BY3" s="58"/>
      <c r="BZ3" s="58"/>
      <c r="CA3" s="58"/>
    </row>
    <row r="4" spans="1:108">
      <c r="A4" s="80" t="s">
        <v>6</v>
      </c>
      <c r="B4" s="24" t="s">
        <v>237</v>
      </c>
      <c r="C4" s="24"/>
      <c r="D4" s="24"/>
      <c r="E4" s="24"/>
      <c r="F4" s="24"/>
      <c r="G4" s="24"/>
      <c r="H4" s="24"/>
      <c r="I4" s="24"/>
      <c r="J4" s="24"/>
      <c r="K4" s="24"/>
      <c r="L4" s="24"/>
      <c r="M4" s="24"/>
      <c r="N4" s="24"/>
      <c r="O4" s="24"/>
      <c r="P4" s="24"/>
      <c r="Q4" s="24"/>
      <c r="R4" s="24"/>
      <c r="S4" s="24"/>
      <c r="T4" s="24"/>
      <c r="U4" s="24"/>
      <c r="AF4" s="67"/>
      <c r="AG4" s="67"/>
      <c r="AH4" s="67"/>
      <c r="AJ4" s="81"/>
      <c r="AK4" s="81"/>
      <c r="AL4" s="81"/>
      <c r="AM4" s="81"/>
      <c r="AN4" s="81"/>
      <c r="BY4" s="58"/>
      <c r="BZ4" s="58"/>
      <c r="CA4" s="58"/>
    </row>
    <row r="5" spans="1:108">
      <c r="A5" s="80" t="s">
        <v>47</v>
      </c>
      <c r="B5" s="24" t="s">
        <v>236</v>
      </c>
      <c r="C5" s="24"/>
      <c r="D5" s="24"/>
      <c r="E5" s="24"/>
      <c r="F5" s="24"/>
      <c r="G5" s="24"/>
      <c r="H5" s="24"/>
      <c r="I5" s="24"/>
      <c r="J5" s="24"/>
      <c r="K5" s="24"/>
      <c r="L5" s="24"/>
      <c r="M5" s="24"/>
      <c r="N5" s="24"/>
      <c r="O5" s="24"/>
      <c r="P5" s="24"/>
      <c r="Q5" s="24"/>
      <c r="R5" s="24"/>
      <c r="S5" s="24"/>
      <c r="T5" s="24"/>
      <c r="U5" s="24"/>
      <c r="AF5" s="67"/>
      <c r="AG5" s="67"/>
      <c r="AH5" s="67"/>
      <c r="AJ5" s="81"/>
      <c r="AK5" s="81"/>
      <c r="AL5" s="81"/>
      <c r="AM5" s="81"/>
      <c r="AN5" s="81"/>
      <c r="BY5" s="58"/>
      <c r="BZ5" s="58"/>
      <c r="CA5" s="58"/>
      <c r="CH5" s="209" t="s">
        <v>463</v>
      </c>
    </row>
    <row r="6" spans="1:108">
      <c r="A6" s="80" t="s">
        <v>215</v>
      </c>
      <c r="B6" s="6" t="s">
        <v>366</v>
      </c>
      <c r="C6" s="6" t="s">
        <v>163</v>
      </c>
      <c r="E6" s="6"/>
      <c r="F6" s="6"/>
      <c r="G6" s="6"/>
      <c r="H6" s="6"/>
      <c r="I6" s="6"/>
      <c r="J6" s="6"/>
      <c r="K6" s="6"/>
      <c r="L6" s="6"/>
      <c r="M6" s="6"/>
      <c r="N6" s="6"/>
      <c r="O6" s="6"/>
      <c r="P6" s="6"/>
      <c r="Q6" s="6"/>
      <c r="R6" s="6"/>
      <c r="S6" s="6"/>
      <c r="T6" s="6"/>
      <c r="U6" s="6"/>
      <c r="AF6" s="67"/>
      <c r="AG6" s="67"/>
      <c r="AH6" s="67"/>
      <c r="AJ6" s="81"/>
      <c r="AK6" s="81"/>
      <c r="AL6" s="81"/>
      <c r="AM6" s="81"/>
      <c r="AN6" s="81"/>
      <c r="BY6" s="58"/>
      <c r="BZ6" s="58"/>
      <c r="CA6" s="58"/>
      <c r="CE6" s="207" t="s">
        <v>460</v>
      </c>
      <c r="CH6" s="210" t="s">
        <v>462</v>
      </c>
    </row>
    <row r="7" spans="1:108">
      <c r="A7" s="80" t="s">
        <v>216</v>
      </c>
      <c r="B7" s="24" t="s">
        <v>449</v>
      </c>
      <c r="C7" s="24"/>
      <c r="D7" s="24"/>
      <c r="E7" s="24"/>
      <c r="F7" s="24"/>
      <c r="G7" s="24"/>
      <c r="H7" s="24"/>
      <c r="I7" s="24"/>
      <c r="J7" s="24"/>
      <c r="K7" s="24"/>
      <c r="L7" s="24"/>
      <c r="M7" s="24"/>
      <c r="N7" s="24"/>
      <c r="O7" s="24"/>
      <c r="P7" s="24"/>
      <c r="Q7" s="24"/>
      <c r="R7" s="24"/>
      <c r="S7" s="24"/>
      <c r="T7" s="24"/>
      <c r="U7" s="24"/>
      <c r="AF7" s="67"/>
      <c r="AG7" s="67"/>
      <c r="AH7" s="67"/>
      <c r="AJ7" s="81"/>
      <c r="AK7" s="81"/>
      <c r="AL7" s="81"/>
      <c r="AM7" s="81"/>
      <c r="AN7" s="81"/>
      <c r="BY7" s="58"/>
      <c r="BZ7" s="58"/>
      <c r="CA7" s="58"/>
      <c r="CN7" s="213"/>
    </row>
    <row r="8" spans="1:108">
      <c r="B8" s="157"/>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Y8" s="83"/>
      <c r="BZ8" s="83"/>
      <c r="CA8" s="83"/>
      <c r="CB8" s="83"/>
      <c r="CC8" s="83"/>
      <c r="CD8" s="83"/>
      <c r="CE8" s="83"/>
      <c r="CF8" s="83"/>
      <c r="CG8" s="83"/>
      <c r="CH8" s="201">
        <f>AVERAGE(CE11:CH11)</f>
        <v>7.3125</v>
      </c>
      <c r="CI8" s="83"/>
      <c r="CJ8" s="83"/>
      <c r="CK8" s="83"/>
      <c r="CL8" s="83"/>
      <c r="CM8" s="67"/>
    </row>
    <row r="9" spans="1:108" ht="15" customHeight="1">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249" t="s">
        <v>234</v>
      </c>
      <c r="CN9" s="250"/>
      <c r="CO9" s="250"/>
      <c r="CP9" s="250"/>
      <c r="CQ9" s="251"/>
      <c r="DA9" s="244" t="s">
        <v>235</v>
      </c>
      <c r="DB9" s="245"/>
      <c r="DC9" s="246"/>
    </row>
    <row r="10" spans="1:108" ht="101.5">
      <c r="B10" s="25" t="s">
        <v>172</v>
      </c>
      <c r="C10" s="25" t="s">
        <v>351</v>
      </c>
      <c r="D10" s="25" t="s">
        <v>352</v>
      </c>
      <c r="E10" s="25" t="s">
        <v>353</v>
      </c>
      <c r="F10" s="25" t="s">
        <v>354</v>
      </c>
      <c r="G10" s="25" t="s">
        <v>355</v>
      </c>
      <c r="H10" s="25" t="s">
        <v>356</v>
      </c>
      <c r="I10" s="25" t="s">
        <v>357</v>
      </c>
      <c r="J10" s="25" t="s">
        <v>350</v>
      </c>
      <c r="K10" s="25" t="s">
        <v>358</v>
      </c>
      <c r="L10" s="25" t="s">
        <v>360</v>
      </c>
      <c r="M10" s="25" t="s">
        <v>361</v>
      </c>
      <c r="N10" s="25" t="s">
        <v>362</v>
      </c>
      <c r="O10" s="25" t="s">
        <v>359</v>
      </c>
      <c r="P10" s="25" t="s">
        <v>363</v>
      </c>
      <c r="Q10" s="25" t="s">
        <v>364</v>
      </c>
      <c r="R10" s="25" t="s">
        <v>219</v>
      </c>
      <c r="S10" s="25" t="s">
        <v>173</v>
      </c>
      <c r="T10" s="25" t="s">
        <v>220</v>
      </c>
      <c r="U10" s="25" t="s">
        <v>221</v>
      </c>
      <c r="V10" s="25" t="s">
        <v>174</v>
      </c>
      <c r="W10" s="25" t="s">
        <v>175</v>
      </c>
      <c r="X10" s="25" t="s">
        <v>176</v>
      </c>
      <c r="Y10" s="25" t="s">
        <v>177</v>
      </c>
      <c r="Z10" s="25" t="s">
        <v>178</v>
      </c>
      <c r="AA10" s="25" t="s">
        <v>179</v>
      </c>
      <c r="AB10" s="25" t="s">
        <v>180</v>
      </c>
      <c r="AC10" s="25" t="s">
        <v>181</v>
      </c>
      <c r="AD10" s="25" t="s">
        <v>182</v>
      </c>
      <c r="AE10" s="25" t="s">
        <v>183</v>
      </c>
      <c r="AF10" s="25" t="s">
        <v>184</v>
      </c>
      <c r="AG10" s="25" t="s">
        <v>185</v>
      </c>
      <c r="AH10" s="25" t="s">
        <v>186</v>
      </c>
      <c r="AI10" s="25" t="s">
        <v>187</v>
      </c>
      <c r="AJ10" s="25" t="s">
        <v>188</v>
      </c>
      <c r="AK10" s="25" t="s">
        <v>189</v>
      </c>
      <c r="AL10" s="25" t="s">
        <v>190</v>
      </c>
      <c r="AM10" s="25" t="s">
        <v>191</v>
      </c>
      <c r="AN10" s="25" t="s">
        <v>192</v>
      </c>
      <c r="AO10" s="25" t="s">
        <v>193</v>
      </c>
      <c r="AP10" s="25" t="s">
        <v>194</v>
      </c>
      <c r="AQ10" s="25" t="s">
        <v>195</v>
      </c>
      <c r="AR10" s="25" t="s">
        <v>196</v>
      </c>
      <c r="AS10" s="25" t="s">
        <v>197</v>
      </c>
      <c r="AT10" s="25" t="s">
        <v>198</v>
      </c>
      <c r="AU10" s="25" t="s">
        <v>199</v>
      </c>
      <c r="AV10" s="25" t="s">
        <v>200</v>
      </c>
      <c r="AW10" s="25" t="s">
        <v>201</v>
      </c>
      <c r="AX10" s="25" t="s">
        <v>202</v>
      </c>
      <c r="AY10" s="25" t="s">
        <v>203</v>
      </c>
      <c r="AZ10" s="25" t="s">
        <v>204</v>
      </c>
      <c r="BA10" s="25" t="s">
        <v>205</v>
      </c>
      <c r="BB10" s="25" t="s">
        <v>206</v>
      </c>
      <c r="BC10" s="25" t="s">
        <v>207</v>
      </c>
      <c r="BD10" s="25" t="s">
        <v>208</v>
      </c>
      <c r="BE10" s="25" t="s">
        <v>209</v>
      </c>
      <c r="BF10" s="25" t="s">
        <v>210</v>
      </c>
      <c r="BG10" s="25" t="s">
        <v>211</v>
      </c>
      <c r="BH10" s="25" t="s">
        <v>212</v>
      </c>
      <c r="BI10" s="25" t="s">
        <v>213</v>
      </c>
      <c r="BJ10" s="25" t="s">
        <v>214</v>
      </c>
      <c r="BK10" s="25" t="s">
        <v>19</v>
      </c>
      <c r="BL10" s="25" t="s">
        <v>21</v>
      </c>
      <c r="BM10" s="25" t="s">
        <v>23</v>
      </c>
      <c r="BN10" s="25" t="s">
        <v>25</v>
      </c>
      <c r="BO10" s="25" t="s">
        <v>26</v>
      </c>
      <c r="BP10" s="25" t="s">
        <v>27</v>
      </c>
      <c r="BQ10" s="25" t="s">
        <v>28</v>
      </c>
      <c r="BR10" s="25" t="s">
        <v>29</v>
      </c>
      <c r="BS10" s="25" t="s">
        <v>30</v>
      </c>
      <c r="BT10" s="25" t="s">
        <v>31</v>
      </c>
      <c r="BU10" s="25" t="s">
        <v>32</v>
      </c>
      <c r="BV10" s="25" t="s">
        <v>105</v>
      </c>
      <c r="BW10" s="25" t="s">
        <v>156</v>
      </c>
      <c r="BX10" s="25" t="s">
        <v>164</v>
      </c>
      <c r="BY10" s="25" t="s">
        <v>165</v>
      </c>
      <c r="BZ10" s="25" t="s">
        <v>169</v>
      </c>
      <c r="CA10" s="25" t="s">
        <v>170</v>
      </c>
      <c r="CB10" s="25" t="s">
        <v>231</v>
      </c>
      <c r="CC10" s="184" t="s">
        <v>252</v>
      </c>
      <c r="CD10" s="186" t="s">
        <v>251</v>
      </c>
      <c r="CE10" s="185" t="s">
        <v>440</v>
      </c>
      <c r="CF10" s="185" t="s">
        <v>445</v>
      </c>
      <c r="CG10" s="185" t="s">
        <v>447</v>
      </c>
      <c r="CH10" s="185" t="s">
        <v>450</v>
      </c>
      <c r="CI10" s="185" t="s">
        <v>454</v>
      </c>
      <c r="CJ10" s="185" t="s">
        <v>457</v>
      </c>
      <c r="CK10" s="185" t="s">
        <v>465</v>
      </c>
      <c r="CL10" s="73" t="s">
        <v>217</v>
      </c>
      <c r="CM10" s="25" t="s">
        <v>157</v>
      </c>
      <c r="CN10" s="25" t="s">
        <v>233</v>
      </c>
      <c r="CO10" s="25" t="s">
        <v>171</v>
      </c>
      <c r="CP10" s="25" t="s">
        <v>239</v>
      </c>
      <c r="CQ10" s="172" t="s">
        <v>253</v>
      </c>
      <c r="CR10" s="172" t="s">
        <v>433</v>
      </c>
      <c r="CS10" s="189" t="s">
        <v>441</v>
      </c>
      <c r="CT10" s="180" t="s">
        <v>446</v>
      </c>
      <c r="CU10" s="180" t="s">
        <v>448</v>
      </c>
      <c r="CV10" s="180" t="s">
        <v>451</v>
      </c>
      <c r="CW10" s="180" t="s">
        <v>452</v>
      </c>
      <c r="CX10" s="180" t="s">
        <v>456</v>
      </c>
      <c r="CY10" s="180" t="s">
        <v>466</v>
      </c>
      <c r="CZ10" s="174"/>
      <c r="DA10" s="84" t="s">
        <v>15</v>
      </c>
      <c r="DB10" s="84" t="s">
        <v>17</v>
      </c>
      <c r="DC10" s="85" t="s">
        <v>217</v>
      </c>
    </row>
    <row r="11" spans="1:108">
      <c r="B11" s="59" t="s">
        <v>131</v>
      </c>
      <c r="C11" s="87">
        <v>4.8</v>
      </c>
      <c r="D11" s="87">
        <v>5.03</v>
      </c>
      <c r="E11" s="87">
        <v>5.46</v>
      </c>
      <c r="F11" s="87">
        <v>4.88</v>
      </c>
      <c r="G11" s="87">
        <v>4.74</v>
      </c>
      <c r="H11" s="87">
        <v>4.8499999999999996</v>
      </c>
      <c r="I11" s="87">
        <v>5.13</v>
      </c>
      <c r="J11" s="87">
        <v>4.78</v>
      </c>
      <c r="K11" s="87">
        <v>4.9800000000000004</v>
      </c>
      <c r="L11" s="87">
        <v>5.1100000000000003</v>
      </c>
      <c r="M11" s="87">
        <v>5.41</v>
      </c>
      <c r="N11" s="87">
        <v>4.93</v>
      </c>
      <c r="O11" s="87">
        <v>5.03</v>
      </c>
      <c r="P11" s="87">
        <v>5.24</v>
      </c>
      <c r="Q11" s="87">
        <v>5.56</v>
      </c>
      <c r="R11" s="87">
        <v>5.16</v>
      </c>
      <c r="S11" s="87">
        <v>5.26</v>
      </c>
      <c r="T11" s="87">
        <v>5.53</v>
      </c>
      <c r="U11" s="87">
        <v>6.17</v>
      </c>
      <c r="V11" s="87">
        <v>5.94</v>
      </c>
      <c r="W11" s="87">
        <v>5.88</v>
      </c>
      <c r="X11" s="87">
        <v>6.12</v>
      </c>
      <c r="Y11" s="87">
        <v>6.55</v>
      </c>
      <c r="Z11" s="87">
        <v>6.07</v>
      </c>
      <c r="AA11" s="87">
        <v>6.17</v>
      </c>
      <c r="AB11" s="87">
        <v>6.35</v>
      </c>
      <c r="AC11" s="87">
        <v>6.69</v>
      </c>
      <c r="AD11" s="87">
        <v>6.34</v>
      </c>
      <c r="AE11" s="87">
        <v>6.38</v>
      </c>
      <c r="AF11" s="87">
        <v>6.92</v>
      </c>
      <c r="AG11" s="87">
        <v>7.53</v>
      </c>
      <c r="AH11" s="87">
        <v>6.97</v>
      </c>
      <c r="AI11" s="87">
        <v>6.88</v>
      </c>
      <c r="AJ11" s="87">
        <v>6.87</v>
      </c>
      <c r="AK11" s="87">
        <v>7.03</v>
      </c>
      <c r="AL11" s="87">
        <v>6.55</v>
      </c>
      <c r="AM11" s="87">
        <v>6.53</v>
      </c>
      <c r="AN11" s="87">
        <v>6.72</v>
      </c>
      <c r="AO11" s="87">
        <v>7.15</v>
      </c>
      <c r="AP11" s="87">
        <v>6.65</v>
      </c>
      <c r="AQ11" s="87">
        <v>6.56</v>
      </c>
      <c r="AR11" s="87">
        <v>6.79</v>
      </c>
      <c r="AS11" s="87">
        <v>7.29</v>
      </c>
      <c r="AT11" s="87">
        <v>6.61</v>
      </c>
      <c r="AU11" s="87">
        <v>6.45</v>
      </c>
      <c r="AV11" s="87">
        <v>6.6</v>
      </c>
      <c r="AW11" s="87">
        <v>7.06</v>
      </c>
      <c r="AX11" s="87">
        <v>6.55</v>
      </c>
      <c r="AY11" s="87">
        <v>6.6</v>
      </c>
      <c r="AZ11" s="87">
        <v>6.86</v>
      </c>
      <c r="BA11" s="87">
        <v>7.35</v>
      </c>
      <c r="BB11" s="87">
        <v>6.73</v>
      </c>
      <c r="BC11" s="87">
        <v>7.03</v>
      </c>
      <c r="BD11" s="87">
        <v>7</v>
      </c>
      <c r="BE11" s="87">
        <v>7.5</v>
      </c>
      <c r="BF11" s="87">
        <v>6.84</v>
      </c>
      <c r="BG11" s="87">
        <v>6.79</v>
      </c>
      <c r="BH11" s="87">
        <v>6.83</v>
      </c>
      <c r="BI11" s="87">
        <v>7.34</v>
      </c>
      <c r="BJ11" s="87">
        <v>6.65</v>
      </c>
      <c r="BK11" s="87">
        <v>6.44</v>
      </c>
      <c r="BL11" s="87">
        <v>6.69</v>
      </c>
      <c r="BM11" s="87">
        <v>7.2</v>
      </c>
      <c r="BN11" s="87">
        <v>6.69</v>
      </c>
      <c r="BO11" s="60">
        <v>6.64</v>
      </c>
      <c r="BP11" s="60">
        <v>6.87</v>
      </c>
      <c r="BQ11" s="60">
        <v>7.23</v>
      </c>
      <c r="BR11" s="60">
        <v>6.73</v>
      </c>
      <c r="BS11" s="60">
        <v>6.81</v>
      </c>
      <c r="BT11" s="60">
        <v>6.87</v>
      </c>
      <c r="BU11" s="60">
        <v>7.22</v>
      </c>
      <c r="BV11" s="60">
        <v>6.81</v>
      </c>
      <c r="BW11" s="60">
        <v>6.67</v>
      </c>
      <c r="BX11" s="122">
        <v>6.72</v>
      </c>
      <c r="BY11" s="60">
        <v>7.25</v>
      </c>
      <c r="BZ11" s="123">
        <v>6.66</v>
      </c>
      <c r="CA11" s="124">
        <v>6.38</v>
      </c>
      <c r="CB11" s="122">
        <v>6.62</v>
      </c>
      <c r="CC11" s="122">
        <v>6.62</v>
      </c>
      <c r="CD11" s="122">
        <v>6.5333333333333341</v>
      </c>
      <c r="CE11" s="122">
        <v>7.01</v>
      </c>
      <c r="CF11" s="122">
        <v>7.27</v>
      </c>
      <c r="CG11" s="122">
        <v>7.71</v>
      </c>
      <c r="CH11" s="122">
        <v>7.26</v>
      </c>
      <c r="CI11" s="122">
        <v>7.42</v>
      </c>
      <c r="CJ11" s="122">
        <v>8.4</v>
      </c>
      <c r="CK11" s="122">
        <v>8.4499999999999993</v>
      </c>
      <c r="CL11" s="163">
        <f>(CK11-CG11)/CG11</f>
        <v>9.5979247730220402E-2</v>
      </c>
      <c r="CM11" s="93"/>
      <c r="CN11" s="93"/>
      <c r="CO11" s="86" t="s">
        <v>238</v>
      </c>
      <c r="CP11" s="93"/>
      <c r="CQ11" s="93"/>
      <c r="CR11"/>
      <c r="CS11"/>
      <c r="CT11"/>
      <c r="CU11"/>
      <c r="CV11"/>
      <c r="CW11"/>
      <c r="CX11"/>
      <c r="CY11"/>
      <c r="CZ11" s="175" t="s">
        <v>434</v>
      </c>
      <c r="DA11" s="149">
        <v>2002</v>
      </c>
      <c r="DB11" s="149" t="s">
        <v>355</v>
      </c>
      <c r="DC11" s="156">
        <f>$G$11/$C$11-1</f>
        <v>-1.2499999999999956E-2</v>
      </c>
      <c r="DD11" s="125"/>
    </row>
    <row r="12" spans="1:108">
      <c r="A12"/>
      <c r="B12" s="61" t="s">
        <v>57</v>
      </c>
      <c r="C12" s="87">
        <v>3.84</v>
      </c>
      <c r="D12" s="87">
        <v>3.83</v>
      </c>
      <c r="E12" s="87">
        <v>3.86</v>
      </c>
      <c r="F12" s="87">
        <v>3.63</v>
      </c>
      <c r="G12" s="87">
        <v>3.65</v>
      </c>
      <c r="H12" s="87">
        <v>3.82</v>
      </c>
      <c r="I12" s="87">
        <v>4.08</v>
      </c>
      <c r="J12" s="87">
        <v>3.68</v>
      </c>
      <c r="K12" s="87">
        <v>3.83</v>
      </c>
      <c r="L12" s="87">
        <v>3.98</v>
      </c>
      <c r="M12" s="87">
        <v>4.33</v>
      </c>
      <c r="N12" s="87">
        <v>3.78</v>
      </c>
      <c r="O12" s="87">
        <v>3.94</v>
      </c>
      <c r="P12" s="87">
        <v>4.26</v>
      </c>
      <c r="Q12" s="87">
        <v>4.4000000000000004</v>
      </c>
      <c r="R12" s="87">
        <v>3.97</v>
      </c>
      <c r="S12" s="87">
        <v>3.82</v>
      </c>
      <c r="T12" s="87">
        <v>4.4000000000000004</v>
      </c>
      <c r="U12" s="87">
        <v>5.0599999999999996</v>
      </c>
      <c r="V12" s="87">
        <v>4.7699999999999996</v>
      </c>
      <c r="W12" s="87">
        <v>4.24</v>
      </c>
      <c r="X12" s="87">
        <v>5.14</v>
      </c>
      <c r="Y12" s="87">
        <v>5.57</v>
      </c>
      <c r="Z12" s="87">
        <v>4.58</v>
      </c>
      <c r="AA12" s="87">
        <v>4.8600000000000003</v>
      </c>
      <c r="AB12" s="87">
        <v>5.35</v>
      </c>
      <c r="AC12" s="87">
        <v>5.6</v>
      </c>
      <c r="AD12" s="87">
        <v>5.24</v>
      </c>
      <c r="AE12" s="87">
        <v>5.05</v>
      </c>
      <c r="AF12" s="87">
        <v>5.82</v>
      </c>
      <c r="AG12" s="87">
        <v>6.79</v>
      </c>
      <c r="AH12" s="87">
        <v>6.9</v>
      </c>
      <c r="AI12" s="87">
        <v>6.05</v>
      </c>
      <c r="AJ12" s="87">
        <v>6.25</v>
      </c>
      <c r="AK12" s="87">
        <v>5.95</v>
      </c>
      <c r="AL12" s="87">
        <v>5.63</v>
      </c>
      <c r="AM12" s="87">
        <v>5.37</v>
      </c>
      <c r="AN12" s="87">
        <v>6.12</v>
      </c>
      <c r="AO12" s="87">
        <v>6.41</v>
      </c>
      <c r="AP12" s="87">
        <v>6.09</v>
      </c>
      <c r="AQ12" s="87">
        <v>5.69</v>
      </c>
      <c r="AR12" s="87">
        <v>6.29</v>
      </c>
      <c r="AS12" s="87">
        <v>6.88</v>
      </c>
      <c r="AT12" s="87">
        <v>6.07</v>
      </c>
      <c r="AU12" s="87">
        <v>5.78</v>
      </c>
      <c r="AV12" s="87">
        <v>6.32</v>
      </c>
      <c r="AW12" s="87">
        <v>6.87</v>
      </c>
      <c r="AX12" s="87">
        <v>5.89</v>
      </c>
      <c r="AY12" s="87">
        <v>5.61</v>
      </c>
      <c r="AZ12" s="87">
        <v>6.04</v>
      </c>
      <c r="BA12" s="87">
        <v>6.59</v>
      </c>
      <c r="BB12" s="87">
        <v>5.51</v>
      </c>
      <c r="BC12" s="87">
        <v>5.93</v>
      </c>
      <c r="BD12" s="87">
        <v>6.22</v>
      </c>
      <c r="BE12" s="87">
        <v>6.7</v>
      </c>
      <c r="BF12" s="87">
        <v>5.72</v>
      </c>
      <c r="BG12" s="87">
        <v>5.67</v>
      </c>
      <c r="BH12" s="87">
        <v>6.26</v>
      </c>
      <c r="BI12" s="87">
        <v>6.61</v>
      </c>
      <c r="BJ12" s="87">
        <v>5.52</v>
      </c>
      <c r="BK12" s="87">
        <v>5.4</v>
      </c>
      <c r="BL12" s="87">
        <v>6.11</v>
      </c>
      <c r="BM12" s="87">
        <v>6.43</v>
      </c>
      <c r="BN12" s="87">
        <v>6.21</v>
      </c>
      <c r="BO12" s="125">
        <v>5.91</v>
      </c>
      <c r="BP12" s="125">
        <v>6.19</v>
      </c>
      <c r="BQ12" s="125">
        <v>6.49</v>
      </c>
      <c r="BR12" s="125">
        <v>6.02</v>
      </c>
      <c r="BS12" s="62">
        <v>5.82</v>
      </c>
      <c r="BT12" s="125">
        <v>6.17</v>
      </c>
      <c r="BU12" s="125">
        <v>6.29</v>
      </c>
      <c r="BV12" s="125">
        <v>6</v>
      </c>
      <c r="BW12" s="62">
        <v>5.64</v>
      </c>
      <c r="BX12" s="87">
        <v>6.18</v>
      </c>
      <c r="BY12" s="65">
        <v>6.44</v>
      </c>
      <c r="BZ12" s="126">
        <v>5.7</v>
      </c>
      <c r="CA12" s="127">
        <v>5.48</v>
      </c>
      <c r="CB12" s="87">
        <v>5.94</v>
      </c>
      <c r="CC12" s="87">
        <v>5.94</v>
      </c>
      <c r="CD12" s="87">
        <v>5.8566666666666665</v>
      </c>
      <c r="CE12" s="87">
        <v>6.05</v>
      </c>
      <c r="CF12" s="87">
        <v>6.67</v>
      </c>
      <c r="CG12" s="87">
        <v>6.7</v>
      </c>
      <c r="CH12" s="87">
        <v>6.38</v>
      </c>
      <c r="CI12" s="87">
        <v>6.39</v>
      </c>
      <c r="CJ12">
        <v>7.8</v>
      </c>
      <c r="CK12">
        <v>7.81</v>
      </c>
      <c r="CL12" s="163">
        <f t="shared" ref="CL12:CL62" si="0">(CK12-CG12)/CG12</f>
        <v>0.16567164179104468</v>
      </c>
      <c r="CM12" s="160">
        <f>IF(AND((BY12-BU12)/BU12&gt;0, $DC$81&gt;0),((BY12-BU12)/BU12)-$DC$81,IF(((BY12-BU12)/BU12)=0,-$DC$81,IF(AND((BY12-BU12)/BU12&lt;0,$DC$81&gt;0),((BY12-BU12)/BU12)-$DC$81,((BY12-BU12)/BU12)-$DC$81)))</f>
        <v>1.9692252134813633E-2</v>
      </c>
      <c r="CN12" s="160">
        <f>IF(AND((BZ12-BV12)/BV12&gt;0, $DC$82&gt;0),((BZ12-BV12)/BV12)-$DC$82,IF(((BZ12-BV12)/BV12)=0,-$DC$82,IF(AND((BZ12-BV12)/BV12&lt;0,$DC$82&gt;0),((BZ12-BV12)/BV12)-$DC$82,((BZ12-BV12)/BV12)-$DC$82)))</f>
        <v>-2.7973568281938345E-2</v>
      </c>
      <c r="CO12" s="160">
        <f>IF(AND((CA12-BW12)/BW12&gt;0, $DC$83&gt;0),((CA12-BW12)/BW12)-$DC$83,IF(((CA12-BW12)/BW12)=0,-$DC$83,IF(AND((CA12-BW12)/BW12&lt;0,$DC$83&gt;0),((CA12-BW12)/BW12)-$DC$83,((CA12-BW12)/BW12)-$DC$83)))</f>
        <v>1.5109466543324183E-2</v>
      </c>
      <c r="CP12" s="160">
        <f>IF(AND((CB12-BX12)/BX12&gt;0, $DC$84&gt;0),((CB12-BX12)/BX12)-$DC$84,IF(((CB12-BX12)/BX12)=0,-$DC$84,IF(AND((CB12-BX12)/BX12&lt;0,$DC$84&gt;0),((CB12-BX12)/BX12)-$DC$84,((CB12-BX12)/BX12)-$DC$84)))</f>
        <v>-2.3953999075358244E-2</v>
      </c>
      <c r="CQ12" s="160">
        <f>IF(AND((CC12-BY12)/BY12&gt;0, $DC$85&gt;0),((CC12-BY12)/BY12)-$DC$85,IF(((CC12-BY12)/BY12)=0,-$DC$85,IF(AND((CC12-BY12)/BY12&lt;0,$DC$85&gt;0),((CC12-BY12)/BY12)-$DC$85,((CC12-BY12)/BY12)-$DC$85)))</f>
        <v>9.2568001713428799E-3</v>
      </c>
      <c r="CR12" s="160">
        <f>IF(AND((CD12-BZ12)/BZ12&gt;0, $DC$86&gt;0),((CD12-BZ12)/BZ12)-$DC$86,IF(((CD12-BZ12)/BZ12)=0,-$DC$86,IF(AND((CD12-BZ12)/BZ12&lt;0,$DC$86&gt;0),((CD12-BZ12)/BZ12)-$DC$86,((CD12-BZ12)/BZ12)-$DC$86)))</f>
        <v>4.6504399135977925E-2</v>
      </c>
      <c r="CS12" s="160">
        <f>IF(AND((CE12-CA12)/CA12&gt;0, $DC$87&gt;0),((CE12-CA12)/CA12)-$DC$87,IF(((CE12-CA12)/CA12)=0,-$DC$87,IF(AND((CE12-CA12)/CA12&lt;0,$DC$87&gt;0),((CE12-CA12)/CA12)-$DC$87,((CE12-CA12)/CA12)-$DC$87)))</f>
        <v>5.2685170354437733E-3</v>
      </c>
      <c r="CT12" s="160">
        <f>IF(AND((CF12-CB12)/CB12&gt;0, $DC$88&gt;0),((CF12-CB12)/CB12)-$DC$88,IF(((CF12-CB12)/CB12)=0,-$DC$88,IF(AND((CF12-CB12)/CB12&lt;0,$DC$88&gt;0),((CF12-CB12)/CB12)-$DC$88,((CF12-CB12)/CB12)-$DC$88)))</f>
        <v>2.470831171737517E-2</v>
      </c>
      <c r="CU12" s="160">
        <f>IF(AND((CG12-CC12)/CC12&gt;0, $DC$89&gt;0),((CG12-CC12)/CC12)-$DC$89,IF(((CG12-CC12)/CC12)=0,-$DC$89,IF(AND((CG12-CC12)/CC12&lt;0,$DC$89&gt;0),((CG12-CC12)/CC12)-$DC$89,((CG12-CC12)/CC12)-$DC$89)))</f>
        <v>-3.6706440029702941E-2</v>
      </c>
      <c r="CV12" s="160">
        <f>IF(AND((CH12-CD12)/CD12&gt;0, $DC$90&gt;0),((CH12-CD12)/CD12)-$DC$90,IF(((CH12-CD12)/CD12)=0,-$DC$90,IF(AND((CH12-CD12)/CD12&lt;0,$DC$90&gt;0),((CH12-CD12)/CD12)-$DC$90,((CH12-CD12)/CD12)-$DC$90)))</f>
        <v>-2.1867631514757166E-2</v>
      </c>
      <c r="CW12" s="160">
        <f>IF(AND((CI12-CE12)/CE12&gt;0, $DC$91&gt;0),((CI12-CE12)/CE12)-$DC$91,IF(((CI12-CE12)/CE12)=0,-$DC$91,IF(AND((CI12-CE12)/CE12&lt;0,$DC$91&gt;0),((CI12-CE12)/CE12)-$DC$91,((CI12-CE12)/CE12)-$DC$91)))</f>
        <v>-2.289527357611891E-3</v>
      </c>
      <c r="CX12" s="160">
        <f>IF(AND((CJ12-CF12)/CF12&gt;0, $DC$92&gt;0),((CJ12-CF12)/CF12)-$DC$92,IF(((CJ12-CF12)/CF12)=0,-$DC$92,IF(AND((CJ12-CF12)/CF12&lt;0,$DC$92&gt;0),((CJ12-CF12)/CF12)-$DC$92,((CJ12-CF12)/CF12)-$DC$92)))</f>
        <v>1.3982004871016918E-2</v>
      </c>
      <c r="CY12" s="160">
        <f>IF(AND((CK12-CG12)/CG12&gt;0, $DC$93&gt;0),((CK12-CG12)/CG12)-$DC$93,IF(((CK12-CG12)/CG12)=0,-$DC$93,IF(AND((CK12-CG12)/CG12&lt;0,$DC$93&gt;0),((CK12-CG12)/CG12)-$DC$93,((CK12-CG12)/CG12)-$DC$93)))</f>
        <v>6.9692394060824309E-2</v>
      </c>
      <c r="CZ12" s="211">
        <f>CY12+$DC$93</f>
        <v>0.16567164179104468</v>
      </c>
      <c r="DA12" s="149">
        <v>2002</v>
      </c>
      <c r="DB12" s="149" t="s">
        <v>356</v>
      </c>
      <c r="DC12" s="156">
        <f>$H$11/$D$11-1</f>
        <v>-3.5785288270377857E-2</v>
      </c>
      <c r="DD12" s="125"/>
    </row>
    <row r="13" spans="1:108">
      <c r="A13"/>
      <c r="B13" s="58" t="s">
        <v>58</v>
      </c>
      <c r="C13" s="87">
        <v>7.59</v>
      </c>
      <c r="D13" s="87">
        <v>7.83</v>
      </c>
      <c r="E13" s="87">
        <v>7.31</v>
      </c>
      <c r="F13" s="87">
        <v>7.74</v>
      </c>
      <c r="G13" s="87">
        <v>7.65</v>
      </c>
      <c r="H13" s="87">
        <v>7.72</v>
      </c>
      <c r="I13" s="87">
        <v>7.76</v>
      </c>
      <c r="J13" s="87">
        <v>7.46</v>
      </c>
      <c r="K13" s="87">
        <v>7.84</v>
      </c>
      <c r="L13" s="87">
        <v>7.67</v>
      </c>
      <c r="M13" s="87">
        <v>7.83</v>
      </c>
      <c r="N13" s="87">
        <v>8.11</v>
      </c>
      <c r="O13" s="87">
        <v>8.2100000000000009</v>
      </c>
      <c r="P13" s="87">
        <v>8.06</v>
      </c>
      <c r="Q13" s="87">
        <v>8.2899999999999991</v>
      </c>
      <c r="R13" s="87">
        <v>8.77</v>
      </c>
      <c r="S13" s="87">
        <v>8.82</v>
      </c>
      <c r="T13" s="87">
        <v>8.9600000000000009</v>
      </c>
      <c r="U13" s="87">
        <v>8.92</v>
      </c>
      <c r="V13" s="87">
        <v>10.45</v>
      </c>
      <c r="W13" s="87">
        <v>10.41</v>
      </c>
      <c r="X13" s="87">
        <v>11.43</v>
      </c>
      <c r="Y13" s="87">
        <v>12.22</v>
      </c>
      <c r="Z13" s="87">
        <v>12.05</v>
      </c>
      <c r="AA13" s="87">
        <v>11.92</v>
      </c>
      <c r="AB13" s="87">
        <v>11.45</v>
      </c>
      <c r="AC13" s="87">
        <v>12.47</v>
      </c>
      <c r="AD13" s="87">
        <v>14.68</v>
      </c>
      <c r="AE13" s="87">
        <v>14.37</v>
      </c>
      <c r="AF13" s="87">
        <v>14.94</v>
      </c>
      <c r="AG13" s="87">
        <v>14.57</v>
      </c>
      <c r="AH13" s="87">
        <v>12.83</v>
      </c>
      <c r="AI13" s="87">
        <v>12.49</v>
      </c>
      <c r="AJ13" s="87">
        <v>12.62</v>
      </c>
      <c r="AK13" s="87">
        <v>13.65</v>
      </c>
      <c r="AL13" s="87">
        <v>13.78</v>
      </c>
      <c r="AM13" s="87">
        <v>14.22</v>
      </c>
      <c r="AN13" s="87">
        <v>14.45</v>
      </c>
      <c r="AO13" s="87">
        <v>13.66</v>
      </c>
      <c r="AP13" s="87">
        <v>14.28</v>
      </c>
      <c r="AQ13" s="87">
        <v>15.79</v>
      </c>
      <c r="AR13" s="87">
        <v>14.89</v>
      </c>
      <c r="AS13" s="87">
        <v>15.5</v>
      </c>
      <c r="AT13" s="87">
        <v>16.579999999999998</v>
      </c>
      <c r="AU13" s="87">
        <v>17.809999999999999</v>
      </c>
      <c r="AV13" s="87">
        <v>16.46</v>
      </c>
      <c r="AW13" s="87">
        <v>17.190000000000001</v>
      </c>
      <c r="AX13" s="87">
        <v>15.82</v>
      </c>
      <c r="AY13" s="87">
        <v>16.03</v>
      </c>
      <c r="AZ13" s="87">
        <v>16.149999999999999</v>
      </c>
      <c r="BA13" s="87">
        <v>15.3</v>
      </c>
      <c r="BB13" s="87">
        <v>15.89</v>
      </c>
      <c r="BC13" s="87">
        <v>15.07</v>
      </c>
      <c r="BD13" s="87">
        <v>15.89</v>
      </c>
      <c r="BE13" s="87">
        <v>16.43</v>
      </c>
      <c r="BF13" s="87">
        <v>15.27</v>
      </c>
      <c r="BG13" s="87">
        <v>14.33</v>
      </c>
      <c r="BH13" s="87">
        <v>14.85</v>
      </c>
      <c r="BI13" s="87">
        <v>14.82</v>
      </c>
      <c r="BJ13" s="87">
        <v>14.12</v>
      </c>
      <c r="BK13" s="87">
        <v>14.07</v>
      </c>
      <c r="BL13" s="87">
        <v>15.61</v>
      </c>
      <c r="BM13" s="87">
        <v>15.25</v>
      </c>
      <c r="BN13" s="87">
        <v>15.95</v>
      </c>
      <c r="BO13" s="125">
        <v>16.95</v>
      </c>
      <c r="BP13" s="125">
        <v>16.239999999999998</v>
      </c>
      <c r="BQ13" s="125">
        <v>16</v>
      </c>
      <c r="BR13" s="125">
        <v>16.170000000000002</v>
      </c>
      <c r="BS13" s="62">
        <v>17.079999999999998</v>
      </c>
      <c r="BT13" s="125">
        <v>18.149999999999999</v>
      </c>
      <c r="BU13" s="125">
        <v>17.86</v>
      </c>
      <c r="BV13" s="125">
        <v>16.04</v>
      </c>
      <c r="BW13" s="62">
        <v>16.899999999999999</v>
      </c>
      <c r="BX13" s="87">
        <v>17.260000000000002</v>
      </c>
      <c r="BY13" s="65">
        <v>17.3</v>
      </c>
      <c r="BZ13" s="126">
        <v>17.61</v>
      </c>
      <c r="CA13" s="127">
        <v>17.03</v>
      </c>
      <c r="CB13" s="87">
        <v>16.05</v>
      </c>
      <c r="CC13" s="87">
        <v>16.05</v>
      </c>
      <c r="CD13" s="87">
        <v>15.346666666666666</v>
      </c>
      <c r="CE13" s="87">
        <v>16.39</v>
      </c>
      <c r="CF13" s="87">
        <v>17.260000000000002</v>
      </c>
      <c r="CG13" s="87">
        <v>17.96</v>
      </c>
      <c r="CH13" s="87">
        <v>17</v>
      </c>
      <c r="CI13" s="87">
        <v>18.510000000000002</v>
      </c>
      <c r="CJ13">
        <v>19.2</v>
      </c>
      <c r="CK13">
        <v>18.34</v>
      </c>
      <c r="CL13" s="163">
        <f t="shared" si="0"/>
        <v>2.1158129175946491E-2</v>
      </c>
      <c r="CM13" s="160">
        <f t="shared" ref="CM13:CM62" si="1">IF(AND((BY13-BU13)/BU13&gt;0, $DC$81&gt;0),((BY13-BU13)/BU13)-$DC$81,IF(((BY13-BU13)/BU13)=0,-$DC$81,IF(AND((BY13-BU13)/BU13&lt;0,$DC$81&gt;0),((BY13-BU13)/BU13)-$DC$81,((BY13-BU13)/BU13)-$DC$81)))</f>
        <v>-3.5510107856427185E-2</v>
      </c>
      <c r="CN13" s="160">
        <f t="shared" ref="CN13:CN62" si="2">IF(AND((BZ13-BV13)/BV13&gt;0, $DC$82&gt;0),((BZ13-BV13)/BV13)-$DC$82,IF(((BZ13-BV13)/BV13)=0,-$DC$82,IF(AND((BZ13-BV13)/BV13&lt;0,$DC$82&gt;0),((BZ13-BV13)/BV13)-$DC$82,((BZ13-BV13)/BV13)-$DC$82)))</f>
        <v>0.11990673096993197</v>
      </c>
      <c r="CO13" s="160">
        <f t="shared" ref="CO13:CO62" si="3">IF(AND((CA13-BW13)/BW13&gt;0, $DC$83&gt;0),((CA13-BW13)/BW13)-$DC$83,IF(((CA13-BW13)/BW13)=0,-$DC$83,IF(AND((CA13-BW13)/BW13&lt;0,$DC$83&gt;0),((CA13-BW13)/BW13)-$DC$83,((CA13-BW13)/BW13)-$DC$83)))</f>
        <v>5.1170568561873034E-2</v>
      </c>
      <c r="CP13" s="160">
        <f t="shared" ref="CP13:CP62" si="4">IF(AND((CB13-BX13)/BX13&gt;0, $DC$84&gt;0),((CB13-BX13)/BX13)-$DC$84,IF(((CB13-BX13)/BX13)=0,-$DC$84,IF(AND((CB13-BX13)/BX13&lt;0,$DC$84&gt;0),((CB13-BX13)/BX13)-$DC$84,((CB13-BX13)/BX13)-$DC$84)))</f>
        <v>-5.5223334988688505E-2</v>
      </c>
      <c r="CQ13" s="160">
        <f t="shared" ref="CQ13:CQ62" si="5">IF(AND((CC13-BY13)/BY13&gt;0, $DC$85&gt;0),((CC13-BY13)/BY13)-$DC$85,IF(((CC13-BY13)/BY13)=0,-$DC$85,IF(AND((CC13-BY13)/BY13&lt;0,$DC$85&gt;0),((CC13-BY13)/BY13)-$DC$85,((CC13-BY13)/BY13)-$DC$85)))</f>
        <v>1.4642216464022306E-2</v>
      </c>
      <c r="CR13" s="160">
        <f t="shared" ref="CR13:CR62" si="6">IF(AND((CD13-BZ13)/BZ13&gt;0, $DC$86&gt;0),((CD13-BZ13)/BZ13)-$DC$86,IF(((CD13-BZ13)/BZ13)=0,-$DC$86,IF(AND((CD13-BZ13)/BZ13&lt;0,$DC$86&gt;0),((CD13-BZ13)/BZ13)-$DC$86,((CD13-BZ13)/BZ13)-$DC$86)))</f>
        <v>-0.1095064400004776</v>
      </c>
      <c r="CS13" s="160">
        <f t="shared" ref="CS13:CS62" si="7">IF(AND((CE13-CA13)/CA13&gt;0, $DC$87&gt;0),((CE13-CA13)/CA13)-$DC$87,IF(((CE13-CA13)/CA13)=0,-$DC$87,IF(AND((CE13-CA13)/CA13&lt;0,$DC$87&gt;0),((CE13-CA13)/CA13)-$DC$87,((CE13-CA13)/CA13)-$DC$87)))</f>
        <v>-0.13632682137551833</v>
      </c>
      <c r="CT13" s="160">
        <f t="shared" ref="CT13:CT62" si="8">IF(AND((CF13-CB13)/CB13&gt;0, $DC$88&gt;0),((CF13-CB13)/CB13)-$DC$88,IF(((CF13-CB13)/CB13)=0,-$DC$88,IF(AND((CF13-CB13)/CB13&lt;0,$DC$88&gt;0),((CF13-CB13)/CB13)-$DC$88,((CF13-CB13)/CB13)-$DC$88)))</f>
        <v>-2.2797903078559112E-2</v>
      </c>
      <c r="CU13" s="160">
        <f t="shared" ref="CU13:CU62" si="9">IF(AND((CG13-CC13)/CC13&gt;0, $DC$89&gt;0),((CG13-CC13)/CC13)-$DC$89,IF(((CG13-CC13)/CC13)=0,-$DC$89,IF(AND((CG13-CC13)/CC13&lt;0,$DC$89&gt;0),((CG13-CC13)/CC13)-$DC$89,((CG13-CC13)/CC13)-$DC$89)))</f>
        <v>-4.5649452711033323E-2</v>
      </c>
      <c r="CV13" s="160">
        <f t="shared" ref="CV13:CV62" si="10">IF(AND((CH13-CD13)/CD13&gt;0, $DC$90&gt;0),((CH13-CD13)/CD13)-$DC$90,IF(((CH13-CD13)/CD13)=0,-$DC$90,IF(AND((CH13-CD13)/CD13&lt;0,$DC$90&gt;0),((CH13-CD13)/CD13)-$DC$90,((CH13-CD13)/CD13)-$DC$90)))</f>
        <v>-3.4920831929642349E-3</v>
      </c>
      <c r="CW13" s="160">
        <f t="shared" ref="CW13:CW62" si="11">IF(AND((CI13-CE13)/CE13&gt;0, $DC$91&gt;0),((CI13-CE13)/CE13)-$DC$91,IF(((CI13-CE13)/CE13)=0,-$DC$91,IF(AND((CI13-CE13)/CE13&lt;0,$DC$91&gt;0),((CI13-CE13)/CE13)-$DC$91,((CI13-CE13)/CE13)-$DC$91)))</f>
        <v>7.0859288439160062E-2</v>
      </c>
      <c r="CX13" s="160">
        <f t="shared" ref="CX13:CX62" si="12">IF(AND((CJ13-CF13)/CF13&gt;0, $DC$92&gt;0),((CJ13-CF13)/CF13)-$DC$92,IF(((CJ13-CF13)/CF13)=0,-$DC$92,IF(AND((CJ13-CF13)/CF13&lt;0,$DC$92&gt;0),((CJ13-CF13)/CF13)-$DC$92,((CJ13-CF13)/CF13)-$DC$92)))</f>
        <v>-4.3034677981068178E-2</v>
      </c>
      <c r="CY13" s="160">
        <f t="shared" ref="CY13:CY62" si="13">IF(AND((CK13-CG13)/CG13&gt;0, $DC$93&gt;0),((CK13-CG13)/CG13)-$DC$93,IF(((CK13-CG13)/CG13)=0,-$DC$93,IF(AND((CK13-CG13)/CG13&lt;0,$DC$93&gt;0),((CK13-CG13)/CG13)-$DC$93,((CK13-CG13)/CG13)-$DC$93)))</f>
        <v>-7.4821118554273883E-2</v>
      </c>
      <c r="CZ13" s="211">
        <f t="shared" ref="CZ13:CZ62" si="14">CY13+$DC$93</f>
        <v>2.1158129175946491E-2</v>
      </c>
      <c r="DA13" s="149">
        <v>2002</v>
      </c>
      <c r="DB13" s="149" t="s">
        <v>357</v>
      </c>
      <c r="DC13" s="156">
        <f>$I$11/$E$11-1</f>
        <v>-6.0439560439560447E-2</v>
      </c>
      <c r="DD13" s="125"/>
    </row>
    <row r="14" spans="1:108">
      <c r="A14"/>
      <c r="B14" s="58" t="s">
        <v>59</v>
      </c>
      <c r="C14" s="87">
        <v>4.87</v>
      </c>
      <c r="D14" s="87">
        <v>5.51</v>
      </c>
      <c r="E14" s="87">
        <v>5.61</v>
      </c>
      <c r="F14" s="87">
        <v>4.9400000000000004</v>
      </c>
      <c r="G14" s="87">
        <v>4.76</v>
      </c>
      <c r="H14" s="87">
        <v>5.38</v>
      </c>
      <c r="I14" s="87">
        <v>5.53</v>
      </c>
      <c r="J14" s="87">
        <v>5.08</v>
      </c>
      <c r="K14" s="87">
        <v>4.9800000000000004</v>
      </c>
      <c r="L14" s="87">
        <v>5.46</v>
      </c>
      <c r="M14" s="87">
        <v>5.76</v>
      </c>
      <c r="N14" s="87">
        <v>5.24</v>
      </c>
      <c r="O14" s="87">
        <v>5.0599999999999996</v>
      </c>
      <c r="P14" s="87">
        <v>5.44</v>
      </c>
      <c r="Q14" s="87">
        <v>5.63</v>
      </c>
      <c r="R14" s="87">
        <v>5.26</v>
      </c>
      <c r="S14" s="87">
        <v>5.41</v>
      </c>
      <c r="T14" s="87">
        <v>5.93</v>
      </c>
      <c r="U14" s="87">
        <v>6.23</v>
      </c>
      <c r="V14" s="87">
        <v>5.79</v>
      </c>
      <c r="W14" s="87">
        <v>5.15</v>
      </c>
      <c r="X14" s="87">
        <v>5.78</v>
      </c>
      <c r="Y14" s="87">
        <v>6.1</v>
      </c>
      <c r="Z14" s="87">
        <v>5.68</v>
      </c>
      <c r="AA14" s="87">
        <v>5.56</v>
      </c>
      <c r="AB14" s="87">
        <v>6.09</v>
      </c>
      <c r="AC14" s="87">
        <v>6.53</v>
      </c>
      <c r="AD14" s="87">
        <v>5.94</v>
      </c>
      <c r="AE14" s="87">
        <v>6.02</v>
      </c>
      <c r="AF14" s="87">
        <v>6.67</v>
      </c>
      <c r="AG14" s="87">
        <v>7.27</v>
      </c>
      <c r="AH14" s="87">
        <v>6.26</v>
      </c>
      <c r="AI14" s="87">
        <v>6.05</v>
      </c>
      <c r="AJ14" s="87">
        <v>6.79</v>
      </c>
      <c r="AK14" s="87">
        <v>7.26</v>
      </c>
      <c r="AL14" s="87">
        <v>6.44</v>
      </c>
      <c r="AM14" s="87">
        <v>6.08</v>
      </c>
      <c r="AN14" s="87">
        <v>6.75</v>
      </c>
      <c r="AO14" s="87">
        <v>7.31</v>
      </c>
      <c r="AP14" s="87">
        <v>6.31</v>
      </c>
      <c r="AQ14" s="87">
        <v>5.96</v>
      </c>
      <c r="AR14" s="87">
        <v>6.7</v>
      </c>
      <c r="AS14" s="87">
        <v>7.22</v>
      </c>
      <c r="AT14" s="87">
        <v>6.25</v>
      </c>
      <c r="AU14" s="87">
        <v>5.73</v>
      </c>
      <c r="AV14" s="87">
        <v>6.68</v>
      </c>
      <c r="AW14" s="87">
        <v>7.31</v>
      </c>
      <c r="AX14" s="87">
        <v>6.33</v>
      </c>
      <c r="AY14" s="87">
        <v>6.09</v>
      </c>
      <c r="AZ14" s="87">
        <v>6.82</v>
      </c>
      <c r="BA14" s="87">
        <v>7.28</v>
      </c>
      <c r="BB14" s="87">
        <v>6.37</v>
      </c>
      <c r="BC14" s="87">
        <v>6.05</v>
      </c>
      <c r="BD14" s="87">
        <v>6.59</v>
      </c>
      <c r="BE14" s="87">
        <v>6.94</v>
      </c>
      <c r="BF14" s="87">
        <v>6.17</v>
      </c>
      <c r="BG14" s="87">
        <v>5.92</v>
      </c>
      <c r="BH14" s="87">
        <v>6.6</v>
      </c>
      <c r="BI14" s="87">
        <v>6.79</v>
      </c>
      <c r="BJ14" s="87">
        <v>5.69</v>
      </c>
      <c r="BK14" s="87">
        <v>5.36</v>
      </c>
      <c r="BL14" s="87">
        <v>6.05</v>
      </c>
      <c r="BM14" s="87">
        <v>6.83</v>
      </c>
      <c r="BN14" s="87">
        <v>5.98</v>
      </c>
      <c r="BO14" s="125">
        <v>5.86</v>
      </c>
      <c r="BP14" s="125">
        <v>6.62</v>
      </c>
      <c r="BQ14" s="125">
        <v>7.14</v>
      </c>
      <c r="BR14" s="125">
        <v>6.11</v>
      </c>
      <c r="BS14" s="62">
        <v>6</v>
      </c>
      <c r="BT14" s="125">
        <v>6.61</v>
      </c>
      <c r="BU14" s="125">
        <v>7.46</v>
      </c>
      <c r="BV14" s="125">
        <v>6.22</v>
      </c>
      <c r="BW14" s="62">
        <v>6.08</v>
      </c>
      <c r="BX14" s="87">
        <v>6.27</v>
      </c>
      <c r="BY14" s="65">
        <v>6.91</v>
      </c>
      <c r="BZ14" s="126">
        <v>5.94</v>
      </c>
      <c r="CA14" s="127">
        <v>5.35</v>
      </c>
      <c r="CB14" s="87">
        <v>6.03</v>
      </c>
      <c r="CC14" s="87">
        <v>6.03</v>
      </c>
      <c r="CD14" s="87">
        <v>5.7833333333333341</v>
      </c>
      <c r="CE14" s="87">
        <v>6.23</v>
      </c>
      <c r="CF14" s="87">
        <v>6.97</v>
      </c>
      <c r="CG14" s="87">
        <v>7.29</v>
      </c>
      <c r="CH14" s="87">
        <v>6.78</v>
      </c>
      <c r="CI14" s="87">
        <v>6.55</v>
      </c>
      <c r="CJ14">
        <v>7.58</v>
      </c>
      <c r="CK14">
        <v>7.71</v>
      </c>
      <c r="CL14" s="163">
        <f t="shared" si="0"/>
        <v>5.7613168724279823E-2</v>
      </c>
      <c r="CM14" s="160">
        <f t="shared" si="1"/>
        <v>-7.7881666208699449E-2</v>
      </c>
      <c r="CN14" s="160">
        <f t="shared" si="2"/>
        <v>-2.298964545235628E-2</v>
      </c>
      <c r="CO14" s="160">
        <f t="shared" si="3"/>
        <v>-7.658752860411909E-2</v>
      </c>
      <c r="CP14" s="160">
        <f t="shared" si="4"/>
        <v>-2.3396559580770054E-2</v>
      </c>
      <c r="CQ14" s="160">
        <f t="shared" si="5"/>
        <v>-4.0455112530565412E-2</v>
      </c>
      <c r="CR14" s="160">
        <f t="shared" si="6"/>
        <v>-7.3558406891740535E-3</v>
      </c>
      <c r="CS14" s="160">
        <f t="shared" si="7"/>
        <v>6.5739899803709284E-2</v>
      </c>
      <c r="CT14" s="160">
        <f t="shared" si="8"/>
        <v>5.7699919335848449E-2</v>
      </c>
      <c r="CU14" s="160">
        <f t="shared" si="9"/>
        <v>4.4302655904766147E-2</v>
      </c>
      <c r="CV14" s="160">
        <f t="shared" si="10"/>
        <v>6.110980415220843E-2</v>
      </c>
      <c r="CW14" s="160">
        <f t="shared" si="11"/>
        <v>-7.1235084939424362E-3</v>
      </c>
      <c r="CX14" s="160">
        <f t="shared" si="12"/>
        <v>-6.7915353479936671E-2</v>
      </c>
      <c r="CY14" s="160">
        <f t="shared" si="13"/>
        <v>-3.8366079005940551E-2</v>
      </c>
      <c r="CZ14" s="211">
        <f t="shared" si="14"/>
        <v>5.7613168724279823E-2</v>
      </c>
      <c r="DA14" s="149">
        <v>2002</v>
      </c>
      <c r="DB14" s="149" t="s">
        <v>350</v>
      </c>
      <c r="DC14" s="156">
        <f>$J$11/$F$11-1</f>
        <v>-2.0491803278688492E-2</v>
      </c>
      <c r="DD14" s="125"/>
    </row>
    <row r="15" spans="1:108">
      <c r="A15"/>
      <c r="B15" s="58" t="s">
        <v>60</v>
      </c>
      <c r="C15" s="87">
        <v>4.13</v>
      </c>
      <c r="D15" s="87">
        <v>4.6500000000000004</v>
      </c>
      <c r="E15" s="87">
        <v>4.75</v>
      </c>
      <c r="F15" s="87">
        <v>4.1399999999999997</v>
      </c>
      <c r="G15" s="87">
        <v>3.96</v>
      </c>
      <c r="H15" s="87">
        <v>4.09</v>
      </c>
      <c r="I15" s="87">
        <v>4.45</v>
      </c>
      <c r="J15" s="87">
        <v>3.53</v>
      </c>
      <c r="K15" s="87">
        <v>3.9</v>
      </c>
      <c r="L15" s="87">
        <v>4.13</v>
      </c>
      <c r="M15" s="87">
        <v>4.3899999999999997</v>
      </c>
      <c r="N15" s="87">
        <v>3.72</v>
      </c>
      <c r="O15" s="87">
        <v>3.71</v>
      </c>
      <c r="P15" s="87">
        <v>4.29</v>
      </c>
      <c r="Q15" s="87">
        <v>4.57</v>
      </c>
      <c r="R15" s="87">
        <v>4.0199999999999996</v>
      </c>
      <c r="S15" s="87">
        <v>4.09</v>
      </c>
      <c r="T15" s="87">
        <v>4.74</v>
      </c>
      <c r="U15" s="87">
        <v>5.19</v>
      </c>
      <c r="V15" s="87">
        <v>4.8600000000000003</v>
      </c>
      <c r="W15" s="87">
        <v>4.75</v>
      </c>
      <c r="X15" s="87">
        <v>5.0199999999999996</v>
      </c>
      <c r="Y15" s="87">
        <v>5.84</v>
      </c>
      <c r="Z15" s="87">
        <v>5.28</v>
      </c>
      <c r="AA15" s="87">
        <v>5.17</v>
      </c>
      <c r="AB15" s="87">
        <v>4.8600000000000003</v>
      </c>
      <c r="AC15" s="87">
        <v>5.66</v>
      </c>
      <c r="AD15" s="87">
        <v>5.26</v>
      </c>
      <c r="AE15" s="87">
        <v>5.13</v>
      </c>
      <c r="AF15" s="87">
        <v>6.05</v>
      </c>
      <c r="AG15" s="87">
        <v>6.42</v>
      </c>
      <c r="AH15" s="87">
        <v>5.9</v>
      </c>
      <c r="AI15" s="87">
        <v>5.94</v>
      </c>
      <c r="AJ15" s="87">
        <v>5.65</v>
      </c>
      <c r="AK15" s="87">
        <v>5.86</v>
      </c>
      <c r="AL15" s="87">
        <v>5.59</v>
      </c>
      <c r="AM15" s="87">
        <v>5.57</v>
      </c>
      <c r="AN15" s="87">
        <v>5.51</v>
      </c>
      <c r="AO15" s="87">
        <v>5.53</v>
      </c>
      <c r="AP15" s="87">
        <v>5.17</v>
      </c>
      <c r="AQ15" s="87">
        <v>5.03</v>
      </c>
      <c r="AR15" s="87">
        <v>5.65</v>
      </c>
      <c r="AS15" s="87">
        <v>6.33</v>
      </c>
      <c r="AT15" s="87">
        <v>5.43</v>
      </c>
      <c r="AU15" s="87">
        <v>5.37</v>
      </c>
      <c r="AV15" s="87">
        <v>5.66</v>
      </c>
      <c r="AW15" s="87">
        <v>6.31</v>
      </c>
      <c r="AX15" s="87">
        <v>5.65</v>
      </c>
      <c r="AY15" s="87">
        <v>5.76</v>
      </c>
      <c r="AZ15" s="87">
        <v>6.03</v>
      </c>
      <c r="BA15" s="87">
        <v>6.5</v>
      </c>
      <c r="BB15" s="87">
        <v>5.79</v>
      </c>
      <c r="BC15" s="87">
        <v>5.63</v>
      </c>
      <c r="BD15" s="87">
        <v>6.02</v>
      </c>
      <c r="BE15" s="87">
        <v>6.55</v>
      </c>
      <c r="BF15" s="87">
        <v>5.81</v>
      </c>
      <c r="BG15" s="87">
        <v>5.79</v>
      </c>
      <c r="BH15" s="87">
        <v>6.19</v>
      </c>
      <c r="BI15" s="87">
        <v>6.87</v>
      </c>
      <c r="BJ15" s="87">
        <v>5.95</v>
      </c>
      <c r="BK15" s="87">
        <v>5.68</v>
      </c>
      <c r="BL15" s="87">
        <v>5.92</v>
      </c>
      <c r="BM15" s="87">
        <v>6.61</v>
      </c>
      <c r="BN15" s="87">
        <v>6.02</v>
      </c>
      <c r="BO15" s="125">
        <v>5.69</v>
      </c>
      <c r="BP15" s="125">
        <v>6.06</v>
      </c>
      <c r="BQ15" s="125">
        <v>6.6</v>
      </c>
      <c r="BR15" s="125">
        <v>5.86</v>
      </c>
      <c r="BS15" s="62">
        <v>5.8</v>
      </c>
      <c r="BT15" s="125">
        <v>5.27</v>
      </c>
      <c r="BU15" s="125">
        <v>5.6</v>
      </c>
      <c r="BV15" s="125">
        <v>5.12</v>
      </c>
      <c r="BW15" s="62">
        <v>5.84</v>
      </c>
      <c r="BX15" s="87">
        <v>5.88</v>
      </c>
      <c r="BY15" s="65">
        <v>6.36</v>
      </c>
      <c r="BZ15" s="126">
        <v>5.69</v>
      </c>
      <c r="CA15" s="127">
        <v>5.23</v>
      </c>
      <c r="CB15" s="87">
        <v>5.71</v>
      </c>
      <c r="CC15" s="87">
        <v>5.71</v>
      </c>
      <c r="CD15" s="87">
        <v>5.666666666666667</v>
      </c>
      <c r="CE15" s="87">
        <v>7.21</v>
      </c>
      <c r="CF15" s="87">
        <v>6.22</v>
      </c>
      <c r="CG15" s="87">
        <v>7</v>
      </c>
      <c r="CH15" s="87">
        <v>6.5</v>
      </c>
      <c r="CI15" s="87">
        <v>6.32</v>
      </c>
      <c r="CJ15">
        <v>7.33</v>
      </c>
      <c r="CK15">
        <v>7.39</v>
      </c>
      <c r="CL15" s="163">
        <f t="shared" si="0"/>
        <v>5.5714285714285668E-2</v>
      </c>
      <c r="CM15" s="160">
        <f t="shared" si="1"/>
        <v>0.13155916106054616</v>
      </c>
      <c r="CN15" s="160">
        <f t="shared" si="2"/>
        <v>0.13335455671806168</v>
      </c>
      <c r="CO15" s="160">
        <f t="shared" si="3"/>
        <v>-6.0973793924955264E-2</v>
      </c>
      <c r="CP15" s="160">
        <f t="shared" si="4"/>
        <v>-1.4030612244897999E-2</v>
      </c>
      <c r="CQ15" s="160">
        <f t="shared" si="5"/>
        <v>-1.5304706137497362E-2</v>
      </c>
      <c r="CR15" s="160">
        <f t="shared" si="6"/>
        <v>1.491825744901305E-2</v>
      </c>
      <c r="CS15" s="160">
        <f t="shared" si="7"/>
        <v>0.27983900453736277</v>
      </c>
      <c r="CT15" s="160">
        <f t="shared" si="8"/>
        <v>-8.8703234374420681E-3</v>
      </c>
      <c r="CU15" s="160">
        <f t="shared" si="9"/>
        <v>6.126687160385394E-2</v>
      </c>
      <c r="CV15" s="160">
        <f t="shared" si="10"/>
        <v>3.5834333733493456E-2</v>
      </c>
      <c r="CW15" s="160">
        <f t="shared" si="11"/>
        <v>-0.18192754159403735</v>
      </c>
      <c r="CX15" s="160">
        <f t="shared" si="12"/>
        <v>2.3023304157065272E-2</v>
      </c>
      <c r="CY15" s="160">
        <f t="shared" si="13"/>
        <v>-4.0264962015934706E-2</v>
      </c>
      <c r="CZ15" s="211">
        <f t="shared" si="14"/>
        <v>5.5714285714285668E-2</v>
      </c>
      <c r="DA15" s="149">
        <v>2003</v>
      </c>
      <c r="DB15" s="149" t="s">
        <v>358</v>
      </c>
      <c r="DC15" s="156">
        <f>$K$11/$G$11-1</f>
        <v>5.0632911392405111E-2</v>
      </c>
      <c r="DD15" s="125"/>
    </row>
    <row r="16" spans="1:108">
      <c r="A16"/>
      <c r="B16" s="58" t="s">
        <v>61</v>
      </c>
      <c r="C16" s="87">
        <v>7.01</v>
      </c>
      <c r="D16" s="87">
        <v>8.18</v>
      </c>
      <c r="E16" s="87">
        <v>12.34</v>
      </c>
      <c r="F16" s="87">
        <v>9.5299999999999994</v>
      </c>
      <c r="G16" s="87">
        <v>8.5</v>
      </c>
      <c r="H16" s="87">
        <v>9.5500000000000007</v>
      </c>
      <c r="I16" s="87">
        <v>11.1</v>
      </c>
      <c r="J16" s="87">
        <v>9.9499999999999993</v>
      </c>
      <c r="K16" s="87">
        <v>8.9600000000000009</v>
      </c>
      <c r="L16" s="87">
        <v>9.9700000000000006</v>
      </c>
      <c r="M16" s="87">
        <v>10.23</v>
      </c>
      <c r="N16" s="87">
        <v>9.1199999999999992</v>
      </c>
      <c r="O16" s="87">
        <v>9.02</v>
      </c>
      <c r="P16" s="87">
        <v>8.91</v>
      </c>
      <c r="Q16" s="87">
        <v>10.039999999999999</v>
      </c>
      <c r="R16" s="87">
        <v>9.0299999999999994</v>
      </c>
      <c r="S16" s="87">
        <v>8.77</v>
      </c>
      <c r="T16" s="87">
        <v>9.32</v>
      </c>
      <c r="U16" s="87">
        <v>10.52</v>
      </c>
      <c r="V16" s="87">
        <v>9.42</v>
      </c>
      <c r="W16" s="87">
        <v>9.27</v>
      </c>
      <c r="X16" s="87">
        <v>9.99</v>
      </c>
      <c r="Y16" s="87">
        <v>11.23</v>
      </c>
      <c r="Z16" s="87">
        <v>9.7100000000000009</v>
      </c>
      <c r="AA16" s="87">
        <v>9.24</v>
      </c>
      <c r="AB16" s="87">
        <v>9.86</v>
      </c>
      <c r="AC16" s="87">
        <v>10.78</v>
      </c>
      <c r="AD16" s="87">
        <v>9.92</v>
      </c>
      <c r="AE16" s="87">
        <v>9.18</v>
      </c>
      <c r="AF16" s="87">
        <v>9.8800000000000008</v>
      </c>
      <c r="AG16" s="87">
        <v>11.16</v>
      </c>
      <c r="AH16" s="87">
        <v>9.9499999999999993</v>
      </c>
      <c r="AI16" s="87">
        <v>9.4</v>
      </c>
      <c r="AJ16" s="87">
        <v>10.4</v>
      </c>
      <c r="AK16" s="87">
        <v>11.74</v>
      </c>
      <c r="AL16" s="87">
        <v>9.91</v>
      </c>
      <c r="AM16" s="87">
        <v>8.83</v>
      </c>
      <c r="AN16" s="87">
        <v>9.66</v>
      </c>
      <c r="AO16" s="87">
        <v>11.02</v>
      </c>
      <c r="AP16" s="87">
        <v>9.51</v>
      </c>
      <c r="AQ16" s="87">
        <v>9.14</v>
      </c>
      <c r="AR16" s="87">
        <v>9.98</v>
      </c>
      <c r="AS16" s="87">
        <v>11.21</v>
      </c>
      <c r="AT16" s="87">
        <v>9.91</v>
      </c>
      <c r="AU16" s="87">
        <v>9.59</v>
      </c>
      <c r="AV16" s="87">
        <v>10.28</v>
      </c>
      <c r="AW16" s="87">
        <v>11.61</v>
      </c>
      <c r="AX16" s="87">
        <v>10.28</v>
      </c>
      <c r="AY16" s="87">
        <v>9.8800000000000008</v>
      </c>
      <c r="AZ16" s="87">
        <v>11.34</v>
      </c>
      <c r="BA16" s="87">
        <v>12.76</v>
      </c>
      <c r="BB16" s="87">
        <v>11.36</v>
      </c>
      <c r="BC16" s="87">
        <v>10.51</v>
      </c>
      <c r="BD16" s="87">
        <v>11.78</v>
      </c>
      <c r="BE16" s="87">
        <v>13.93</v>
      </c>
      <c r="BF16" s="87">
        <v>12.58</v>
      </c>
      <c r="BG16" s="87">
        <v>10.59</v>
      </c>
      <c r="BH16" s="87">
        <v>11.64</v>
      </c>
      <c r="BI16" s="87">
        <v>13.84</v>
      </c>
      <c r="BJ16" s="87">
        <v>12.15</v>
      </c>
      <c r="BK16" s="87">
        <v>10.28</v>
      </c>
      <c r="BL16" s="87">
        <v>11.88</v>
      </c>
      <c r="BM16" s="87">
        <v>13.84</v>
      </c>
      <c r="BN16" s="87">
        <v>11.12</v>
      </c>
      <c r="BO16" s="125">
        <v>10.77</v>
      </c>
      <c r="BP16" s="125">
        <v>12.43</v>
      </c>
      <c r="BQ16" s="125">
        <v>14.3</v>
      </c>
      <c r="BR16" s="125">
        <v>12.91</v>
      </c>
      <c r="BS16" s="62">
        <v>11.51</v>
      </c>
      <c r="BT16" s="125">
        <v>12.94</v>
      </c>
      <c r="BU16" s="125">
        <v>15.12</v>
      </c>
      <c r="BV16" s="125">
        <v>13.36</v>
      </c>
      <c r="BW16" s="62">
        <v>11.46</v>
      </c>
      <c r="BX16" s="87">
        <v>12.96</v>
      </c>
      <c r="BY16" s="65">
        <v>15.23</v>
      </c>
      <c r="BZ16" s="126">
        <v>13.94</v>
      </c>
      <c r="CA16" s="127">
        <v>12.07</v>
      </c>
      <c r="CB16" s="87">
        <v>14.09</v>
      </c>
      <c r="CC16" s="87">
        <v>14.09</v>
      </c>
      <c r="CD16" s="87">
        <v>14.479999999999999</v>
      </c>
      <c r="CE16" s="87">
        <v>13.09</v>
      </c>
      <c r="CF16" s="87">
        <v>15.71</v>
      </c>
      <c r="CG16" s="87">
        <v>17.18</v>
      </c>
      <c r="CH16" s="87">
        <v>15.14</v>
      </c>
      <c r="CI16" s="87">
        <v>14.36</v>
      </c>
      <c r="CJ16">
        <v>16.68</v>
      </c>
      <c r="CK16">
        <v>17.27</v>
      </c>
      <c r="CL16" s="163">
        <f t="shared" si="0"/>
        <v>5.2386495925494676E-3</v>
      </c>
      <c r="CM16" s="160">
        <f t="shared" si="1"/>
        <v>3.1200076213926719E-3</v>
      </c>
      <c r="CN16" s="160">
        <f t="shared" si="2"/>
        <v>6.5439605370756243E-2</v>
      </c>
      <c r="CO16" s="160">
        <f t="shared" si="3"/>
        <v>9.6706882161013655E-2</v>
      </c>
      <c r="CP16" s="160">
        <f t="shared" si="4"/>
        <v>0.1020723104056436</v>
      </c>
      <c r="CQ16" s="160">
        <f t="shared" si="5"/>
        <v>1.2044286458215342E-2</v>
      </c>
      <c r="CR16" s="160">
        <f t="shared" si="6"/>
        <v>5.7756465217010257E-2</v>
      </c>
      <c r="CS16" s="160">
        <f t="shared" si="7"/>
        <v>-1.4239039251181015E-2</v>
      </c>
      <c r="CT16" s="160">
        <f t="shared" si="8"/>
        <v>1.6787848509474221E-2</v>
      </c>
      <c r="CU16" s="160">
        <f t="shared" si="9"/>
        <v>5.4651903280379249E-2</v>
      </c>
      <c r="CV16" s="160">
        <f t="shared" si="10"/>
        <v>-6.5644379298680555E-2</v>
      </c>
      <c r="CW16" s="160">
        <f t="shared" si="11"/>
        <v>3.8532751967341225E-2</v>
      </c>
      <c r="CX16" s="160">
        <f t="shared" si="12"/>
        <v>-9.3689175452252443E-2</v>
      </c>
      <c r="CY16" s="160">
        <f t="shared" si="13"/>
        <v>-9.0740598137670908E-2</v>
      </c>
      <c r="CZ16" s="211">
        <f t="shared" si="14"/>
        <v>5.2386495925494658E-3</v>
      </c>
      <c r="DA16" s="149">
        <v>2003</v>
      </c>
      <c r="DB16" s="149" t="s">
        <v>360</v>
      </c>
      <c r="DC16" s="156">
        <f>$L$11/$H$11-1</f>
        <v>5.3608247422680666E-2</v>
      </c>
      <c r="DD16" s="125"/>
    </row>
    <row r="17" spans="1:110">
      <c r="A17"/>
      <c r="B17" s="58" t="s">
        <v>62</v>
      </c>
      <c r="C17" s="87">
        <v>4.22</v>
      </c>
      <c r="D17" s="87">
        <v>4.67</v>
      </c>
      <c r="E17" s="87">
        <v>4.75</v>
      </c>
      <c r="F17" s="87">
        <v>4.2300000000000004</v>
      </c>
      <c r="G17" s="87">
        <v>4.3099999999999996</v>
      </c>
      <c r="H17" s="87">
        <v>4.5599999999999996</v>
      </c>
      <c r="I17" s="87">
        <v>4.67</v>
      </c>
      <c r="J17" s="87">
        <v>4.54</v>
      </c>
      <c r="K17" s="87">
        <v>4.72</v>
      </c>
      <c r="L17" s="87">
        <v>5.0599999999999996</v>
      </c>
      <c r="M17" s="87">
        <v>5.18</v>
      </c>
      <c r="N17" s="87">
        <v>5.42</v>
      </c>
      <c r="O17" s="87">
        <v>4.93</v>
      </c>
      <c r="P17" s="87">
        <v>5.23</v>
      </c>
      <c r="Q17" s="87">
        <v>5.07</v>
      </c>
      <c r="R17" s="87">
        <v>5.18</v>
      </c>
      <c r="S17" s="87">
        <v>5.37</v>
      </c>
      <c r="T17" s="87">
        <v>5.56</v>
      </c>
      <c r="U17" s="87">
        <v>5.8</v>
      </c>
      <c r="V17" s="87">
        <v>6.19</v>
      </c>
      <c r="W17" s="87">
        <v>6.07</v>
      </c>
      <c r="X17" s="87">
        <v>5.99</v>
      </c>
      <c r="Y17" s="87">
        <v>5.84</v>
      </c>
      <c r="Z17" s="87">
        <v>5.65</v>
      </c>
      <c r="AA17" s="87">
        <v>5.93</v>
      </c>
      <c r="AB17" s="87">
        <v>6.11</v>
      </c>
      <c r="AC17" s="87">
        <v>5.98</v>
      </c>
      <c r="AD17" s="87">
        <v>5.86</v>
      </c>
      <c r="AE17" s="87">
        <v>5.83</v>
      </c>
      <c r="AF17" s="87">
        <v>6.74</v>
      </c>
      <c r="AG17" s="87">
        <v>7.48</v>
      </c>
      <c r="AH17" s="87">
        <v>6.41</v>
      </c>
      <c r="AI17" s="87">
        <v>5.89</v>
      </c>
      <c r="AJ17" s="87">
        <v>6.18</v>
      </c>
      <c r="AK17" s="87">
        <v>6.91</v>
      </c>
      <c r="AL17" s="87">
        <v>6.48</v>
      </c>
      <c r="AM17" s="87">
        <v>6.4</v>
      </c>
      <c r="AN17" s="87">
        <v>7.07</v>
      </c>
      <c r="AO17" s="87">
        <v>7.44</v>
      </c>
      <c r="AP17" s="87">
        <v>6.62</v>
      </c>
      <c r="AQ17" s="87">
        <v>6.43</v>
      </c>
      <c r="AR17" s="87">
        <v>7.06</v>
      </c>
      <c r="AS17" s="87">
        <v>7.6</v>
      </c>
      <c r="AT17" s="87">
        <v>7.04</v>
      </c>
      <c r="AU17" s="87">
        <v>6.53</v>
      </c>
      <c r="AV17" s="87">
        <v>6.89</v>
      </c>
      <c r="AW17" s="87">
        <v>7.3</v>
      </c>
      <c r="AX17" s="87">
        <v>7</v>
      </c>
      <c r="AY17" s="87">
        <v>7.05</v>
      </c>
      <c r="AZ17" s="87">
        <v>7.37</v>
      </c>
      <c r="BA17" s="87">
        <v>7.73</v>
      </c>
      <c r="BB17" s="87">
        <v>7.16</v>
      </c>
      <c r="BC17" s="87">
        <v>7.14</v>
      </c>
      <c r="BD17" s="87">
        <v>7.61</v>
      </c>
      <c r="BE17" s="87">
        <v>7.95</v>
      </c>
      <c r="BF17" s="87">
        <v>7.12</v>
      </c>
      <c r="BG17" s="87">
        <v>7.2</v>
      </c>
      <c r="BH17" s="87">
        <v>7.45</v>
      </c>
      <c r="BI17" s="87">
        <v>7.66</v>
      </c>
      <c r="BJ17" s="87">
        <v>7.25</v>
      </c>
      <c r="BK17" s="87">
        <v>6.9</v>
      </c>
      <c r="BL17" s="87">
        <v>7.28</v>
      </c>
      <c r="BM17" s="87">
        <v>7.71</v>
      </c>
      <c r="BN17" s="87">
        <v>7.45</v>
      </c>
      <c r="BO17" s="125">
        <v>7.29</v>
      </c>
      <c r="BP17" s="125">
        <v>7.52</v>
      </c>
      <c r="BQ17" s="125">
        <v>7.8</v>
      </c>
      <c r="BR17" s="125">
        <v>7.35</v>
      </c>
      <c r="BS17" s="62">
        <v>7.07</v>
      </c>
      <c r="BT17" s="125">
        <v>7.32</v>
      </c>
      <c r="BU17" s="125">
        <v>7.38</v>
      </c>
      <c r="BV17" s="125">
        <v>7.22</v>
      </c>
      <c r="BW17" s="62">
        <v>7.21</v>
      </c>
      <c r="BX17" s="87">
        <v>7.31</v>
      </c>
      <c r="BY17" s="65">
        <v>7.53</v>
      </c>
      <c r="BZ17" s="126">
        <v>6.85</v>
      </c>
      <c r="CA17" s="127">
        <v>6.96</v>
      </c>
      <c r="CB17" s="87">
        <v>7.21</v>
      </c>
      <c r="CC17" s="87">
        <v>7.21</v>
      </c>
      <c r="CD17" s="87">
        <v>7.3133333333333326</v>
      </c>
      <c r="CE17" s="87">
        <v>7.56</v>
      </c>
      <c r="CF17" s="87">
        <v>8.34</v>
      </c>
      <c r="CG17" s="87">
        <v>8.34</v>
      </c>
      <c r="CH17" s="87">
        <v>8.0500000000000007</v>
      </c>
      <c r="CI17" s="87">
        <v>8.14</v>
      </c>
      <c r="CJ17">
        <v>8.4700000000000006</v>
      </c>
      <c r="CK17">
        <v>8.74</v>
      </c>
      <c r="CL17" s="163">
        <f t="shared" si="0"/>
        <v>4.7961630695443687E-2</v>
      </c>
      <c r="CM17" s="160">
        <f t="shared" si="1"/>
        <v>1.6170078598292885E-2</v>
      </c>
      <c r="CN17" s="160">
        <f t="shared" si="2"/>
        <v>-2.9220105678060278E-2</v>
      </c>
      <c r="CO17" s="160">
        <f t="shared" si="3"/>
        <v>8.8041970692877974E-3</v>
      </c>
      <c r="CP17" s="160">
        <f t="shared" si="4"/>
        <v>1.2010618200768621E-3</v>
      </c>
      <c r="CQ17" s="160">
        <f t="shared" si="5"/>
        <v>4.4399871777258716E-2</v>
      </c>
      <c r="CR17" s="160">
        <f t="shared" si="6"/>
        <v>8.665892169541789E-2</v>
      </c>
      <c r="CS17" s="160">
        <f t="shared" si="7"/>
        <v>-1.2539184952978011E-2</v>
      </c>
      <c r="CT17" s="160">
        <f t="shared" si="8"/>
        <v>5.8539457199006162E-2</v>
      </c>
      <c r="CU17" s="160">
        <f t="shared" si="9"/>
        <v>-7.9257995985770324E-3</v>
      </c>
      <c r="CV17" s="160">
        <f t="shared" si="10"/>
        <v>-1.049522817331093E-2</v>
      </c>
      <c r="CW17" s="160">
        <f t="shared" si="11"/>
        <v>1.8231702254526971E-2</v>
      </c>
      <c r="CX17" s="160">
        <f t="shared" si="12"/>
        <v>-0.13984575750678688</v>
      </c>
      <c r="CY17" s="160">
        <f t="shared" si="13"/>
        <v>-4.8017617034776687E-2</v>
      </c>
      <c r="CZ17" s="211">
        <f t="shared" si="14"/>
        <v>4.7961630695443687E-2</v>
      </c>
      <c r="DA17" s="149">
        <v>2003</v>
      </c>
      <c r="DB17" s="149" t="s">
        <v>361</v>
      </c>
      <c r="DC17" s="156">
        <f>$M$11/$I$11-1</f>
        <v>5.4580896686159841E-2</v>
      </c>
      <c r="DD17" s="125"/>
    </row>
    <row r="18" spans="1:110">
      <c r="A18"/>
      <c r="B18" s="58" t="s">
        <v>63</v>
      </c>
      <c r="C18" s="87">
        <v>7.58</v>
      </c>
      <c r="D18" s="87">
        <v>7.57</v>
      </c>
      <c r="E18" s="87">
        <v>7.78</v>
      </c>
      <c r="F18" s="87">
        <v>7.56</v>
      </c>
      <c r="G18" s="87">
        <v>7.58</v>
      </c>
      <c r="H18" s="87">
        <v>7.71</v>
      </c>
      <c r="I18" s="87">
        <v>7.7</v>
      </c>
      <c r="J18" s="87">
        <v>7.72</v>
      </c>
      <c r="K18" s="87">
        <v>7.47</v>
      </c>
      <c r="L18" s="87">
        <v>8.06</v>
      </c>
      <c r="M18" s="87">
        <v>8.3000000000000007</v>
      </c>
      <c r="N18" s="87">
        <v>8.08</v>
      </c>
      <c r="O18" s="87">
        <v>8.15</v>
      </c>
      <c r="P18" s="87">
        <v>8.25</v>
      </c>
      <c r="Q18" s="87">
        <v>8.0500000000000007</v>
      </c>
      <c r="R18" s="87">
        <v>7.06</v>
      </c>
      <c r="S18" s="87">
        <v>9.1300000000000008</v>
      </c>
      <c r="T18" s="87">
        <v>9.2799999999999994</v>
      </c>
      <c r="U18" s="87">
        <v>9.66</v>
      </c>
      <c r="V18" s="87">
        <v>9.5</v>
      </c>
      <c r="W18" s="87">
        <v>10.99</v>
      </c>
      <c r="X18" s="87">
        <v>11.43</v>
      </c>
      <c r="Y18" s="87">
        <v>12.18</v>
      </c>
      <c r="Z18" s="87">
        <v>12.23</v>
      </c>
      <c r="AA18" s="87">
        <v>13.31</v>
      </c>
      <c r="AB18" s="87">
        <v>12.64</v>
      </c>
      <c r="AC18" s="87">
        <v>12.86</v>
      </c>
      <c r="AD18" s="87">
        <v>12.93</v>
      </c>
      <c r="AE18" s="87">
        <v>14.16</v>
      </c>
      <c r="AF18" s="87">
        <v>14.58</v>
      </c>
      <c r="AG18" s="87">
        <v>15.66</v>
      </c>
      <c r="AH18" s="87">
        <v>15.22</v>
      </c>
      <c r="AI18" s="87">
        <v>15.29</v>
      </c>
      <c r="AJ18" s="87">
        <v>14.97</v>
      </c>
      <c r="AK18" s="87">
        <v>15.01</v>
      </c>
      <c r="AL18" s="87">
        <v>14.66</v>
      </c>
      <c r="AM18" s="87">
        <v>15.09</v>
      </c>
      <c r="AN18" s="87">
        <v>14.59</v>
      </c>
      <c r="AO18" s="87">
        <v>14.29</v>
      </c>
      <c r="AP18" s="87">
        <v>14.1</v>
      </c>
      <c r="AQ18" s="87">
        <v>13.55</v>
      </c>
      <c r="AR18" s="87">
        <v>13.15</v>
      </c>
      <c r="AS18" s="87">
        <v>13.12</v>
      </c>
      <c r="AT18" s="87">
        <v>13.18</v>
      </c>
      <c r="AU18" s="87">
        <v>12.88</v>
      </c>
      <c r="AV18" s="87">
        <v>12.5</v>
      </c>
      <c r="AW18" s="87">
        <v>12.63</v>
      </c>
      <c r="AX18" s="87">
        <v>12.71</v>
      </c>
      <c r="AY18" s="87">
        <v>12.76</v>
      </c>
      <c r="AZ18" s="87">
        <v>12.47</v>
      </c>
      <c r="BA18" s="87">
        <v>12.55</v>
      </c>
      <c r="BB18" s="87">
        <v>12.67</v>
      </c>
      <c r="BC18" s="87">
        <v>13.72</v>
      </c>
      <c r="BD18" s="87">
        <v>12.77</v>
      </c>
      <c r="BE18" s="87">
        <v>12.63</v>
      </c>
      <c r="BF18" s="87">
        <v>12.6</v>
      </c>
      <c r="BG18" s="87">
        <v>13.93</v>
      </c>
      <c r="BH18" s="87">
        <v>12.8</v>
      </c>
      <c r="BI18" s="87">
        <v>12.46</v>
      </c>
      <c r="BJ18" s="87">
        <v>12.71</v>
      </c>
      <c r="BK18" s="87">
        <v>13.08</v>
      </c>
      <c r="BL18" s="87">
        <v>12.69</v>
      </c>
      <c r="BM18" s="87">
        <v>12.8</v>
      </c>
      <c r="BN18" s="87">
        <v>12.69</v>
      </c>
      <c r="BO18" s="125">
        <v>13.01</v>
      </c>
      <c r="BP18" s="125">
        <v>12.87</v>
      </c>
      <c r="BQ18" s="125">
        <v>13.34</v>
      </c>
      <c r="BR18" s="125">
        <v>13.16</v>
      </c>
      <c r="BS18" s="62">
        <v>14.34</v>
      </c>
      <c r="BT18" s="125">
        <v>13.61</v>
      </c>
      <c r="BU18" s="125">
        <v>13.81</v>
      </c>
      <c r="BV18" s="125">
        <v>13.9</v>
      </c>
      <c r="BW18" s="62">
        <v>14.22</v>
      </c>
      <c r="BX18" s="87">
        <v>13.71</v>
      </c>
      <c r="BY18" s="65">
        <v>13.36</v>
      </c>
      <c r="BZ18" s="126">
        <v>13.27</v>
      </c>
      <c r="CA18" s="127">
        <v>13.65</v>
      </c>
      <c r="CB18" s="87">
        <v>13.65</v>
      </c>
      <c r="CC18" s="87">
        <v>13.65</v>
      </c>
      <c r="CD18" s="87">
        <v>12.603333333333333</v>
      </c>
      <c r="CE18" s="87">
        <v>13.95</v>
      </c>
      <c r="CF18" s="87">
        <v>13.49</v>
      </c>
      <c r="CG18" s="87">
        <v>13.51</v>
      </c>
      <c r="CH18" s="87">
        <v>13.24</v>
      </c>
      <c r="CI18" s="87">
        <v>14.73</v>
      </c>
      <c r="CJ18">
        <v>14.64</v>
      </c>
      <c r="CK18">
        <v>14.9</v>
      </c>
      <c r="CL18" s="163">
        <f t="shared" si="0"/>
        <v>0.10288675055514439</v>
      </c>
      <c r="CM18" s="160">
        <f t="shared" si="1"/>
        <v>-3.6740207926730349E-2</v>
      </c>
      <c r="CN18" s="160">
        <f t="shared" si="2"/>
        <v>-2.3297309289132678E-2</v>
      </c>
      <c r="CO18" s="160">
        <f t="shared" si="3"/>
        <v>3.393872683911163E-3</v>
      </c>
      <c r="CP18" s="160">
        <f t="shared" si="4"/>
        <v>1.0504584766072642E-2</v>
      </c>
      <c r="CQ18" s="160">
        <f t="shared" si="5"/>
        <v>0.10860313855048528</v>
      </c>
      <c r="CR18" s="160">
        <f t="shared" si="6"/>
        <v>-3.1219614490149587E-2</v>
      </c>
      <c r="CS18" s="160">
        <f t="shared" si="7"/>
        <v>-7.6768059526680199E-2</v>
      </c>
      <c r="CT18" s="160">
        <f t="shared" si="8"/>
        <v>-0.10990892289985937</v>
      </c>
      <c r="CU18" s="160">
        <f t="shared" si="9"/>
        <v>-0.17490897823224114</v>
      </c>
      <c r="CV18" s="160">
        <f t="shared" si="10"/>
        <v>-6.070875321829329E-2</v>
      </c>
      <c r="CW18" s="160">
        <f t="shared" si="11"/>
        <v>-2.5738959704261419E-3</v>
      </c>
      <c r="CX18" s="160">
        <f t="shared" si="12"/>
        <v>-7.018495538495588E-2</v>
      </c>
      <c r="CY18" s="160">
        <f t="shared" si="13"/>
        <v>6.9075028249240139E-3</v>
      </c>
      <c r="CZ18" s="211">
        <f t="shared" si="14"/>
        <v>0.10288675055514439</v>
      </c>
      <c r="DA18" s="149">
        <v>2003</v>
      </c>
      <c r="DB18" s="149" t="s">
        <v>362</v>
      </c>
      <c r="DC18" s="156">
        <f>$N$11/$J$11-1</f>
        <v>3.1380753138075201E-2</v>
      </c>
      <c r="DD18" s="125"/>
    </row>
    <row r="19" spans="1:110">
      <c r="A19"/>
      <c r="B19" s="58" t="s">
        <v>64</v>
      </c>
      <c r="C19" s="87">
        <v>3.61</v>
      </c>
      <c r="D19" s="87">
        <v>4.71</v>
      </c>
      <c r="E19" s="87">
        <v>5.78</v>
      </c>
      <c r="F19" s="87">
        <v>5.17</v>
      </c>
      <c r="G19" s="87">
        <v>4.8899999999999997</v>
      </c>
      <c r="H19" s="87">
        <v>4.96</v>
      </c>
      <c r="I19" s="87">
        <v>5.03</v>
      </c>
      <c r="J19" s="87">
        <v>4.51</v>
      </c>
      <c r="K19" s="87">
        <v>5.08</v>
      </c>
      <c r="L19" s="87">
        <v>5.04</v>
      </c>
      <c r="M19" s="87">
        <v>5.7</v>
      </c>
      <c r="N19" s="87">
        <v>4.71</v>
      </c>
      <c r="O19" s="87">
        <v>5.58</v>
      </c>
      <c r="P19" s="87">
        <v>5.97</v>
      </c>
      <c r="Q19" s="87">
        <v>6.67</v>
      </c>
      <c r="R19" s="87">
        <v>6</v>
      </c>
      <c r="S19" s="87">
        <v>6.38</v>
      </c>
      <c r="T19" s="87">
        <v>5.72</v>
      </c>
      <c r="U19" s="87">
        <v>6.21</v>
      </c>
      <c r="V19" s="87">
        <v>6.55</v>
      </c>
      <c r="W19" s="87">
        <v>6.58</v>
      </c>
      <c r="X19" s="87">
        <v>6.9</v>
      </c>
      <c r="Y19" s="87">
        <v>8.77</v>
      </c>
      <c r="Z19" s="87">
        <v>8.3699999999999992</v>
      </c>
      <c r="AA19" s="87">
        <v>8.4700000000000006</v>
      </c>
      <c r="AB19" s="87">
        <v>8.44</v>
      </c>
      <c r="AC19" s="87">
        <v>9.32</v>
      </c>
      <c r="AD19" s="87">
        <v>9.43</v>
      </c>
      <c r="AE19" s="87">
        <v>9.91</v>
      </c>
      <c r="AF19" s="87">
        <v>10.63</v>
      </c>
      <c r="AG19" s="87">
        <v>11.22</v>
      </c>
      <c r="AH19" s="87">
        <v>10.16</v>
      </c>
      <c r="AI19" s="87">
        <v>10.26</v>
      </c>
      <c r="AJ19" s="87">
        <v>9.34</v>
      </c>
      <c r="AK19" s="87">
        <v>9.2100000000000009</v>
      </c>
      <c r="AL19" s="87">
        <v>9.2799999999999994</v>
      </c>
      <c r="AM19" s="87">
        <v>9.27</v>
      </c>
      <c r="AN19" s="87">
        <v>9.4499999999999993</v>
      </c>
      <c r="AO19" s="87">
        <v>10.039999999999999</v>
      </c>
      <c r="AP19" s="87">
        <v>9.4499999999999993</v>
      </c>
      <c r="AQ19" s="87">
        <v>9.35</v>
      </c>
      <c r="AR19" s="87">
        <v>9.16</v>
      </c>
      <c r="AS19" s="87">
        <v>9.02</v>
      </c>
      <c r="AT19" s="87">
        <v>8.17</v>
      </c>
      <c r="AU19" s="87">
        <v>7.76</v>
      </c>
      <c r="AV19" s="87">
        <v>8.17</v>
      </c>
      <c r="AW19" s="87">
        <v>8.98</v>
      </c>
      <c r="AX19" s="87">
        <v>8.5</v>
      </c>
      <c r="AY19" s="87">
        <v>8.3000000000000007</v>
      </c>
      <c r="AZ19" s="87">
        <v>8.4499999999999993</v>
      </c>
      <c r="BA19" s="87">
        <v>8.6</v>
      </c>
      <c r="BB19" s="87">
        <v>8.3699999999999992</v>
      </c>
      <c r="BC19" s="87">
        <v>9.76</v>
      </c>
      <c r="BD19" s="87">
        <v>8.26</v>
      </c>
      <c r="BE19" s="87">
        <v>8.41</v>
      </c>
      <c r="BF19" s="87">
        <v>8.06</v>
      </c>
      <c r="BG19" s="87">
        <v>8.8800000000000008</v>
      </c>
      <c r="BH19" s="87">
        <v>8.19</v>
      </c>
      <c r="BI19" s="87">
        <v>8.16</v>
      </c>
      <c r="BJ19" s="87">
        <v>7.96</v>
      </c>
      <c r="BK19" s="87">
        <v>8.2799999999999994</v>
      </c>
      <c r="BL19" s="87">
        <v>8.08</v>
      </c>
      <c r="BM19" s="87">
        <v>8.19</v>
      </c>
      <c r="BN19" s="87">
        <v>7.92</v>
      </c>
      <c r="BO19" s="125">
        <v>8.07</v>
      </c>
      <c r="BP19" s="125">
        <v>7.96</v>
      </c>
      <c r="BQ19" s="125">
        <v>7.48</v>
      </c>
      <c r="BR19" s="125">
        <v>7.64</v>
      </c>
      <c r="BS19" s="62">
        <v>8.0500000000000007</v>
      </c>
      <c r="BT19" s="125">
        <v>7.31</v>
      </c>
      <c r="BU19" s="125">
        <v>7.78</v>
      </c>
      <c r="BV19" s="125">
        <v>7.78</v>
      </c>
      <c r="BW19" s="62">
        <v>7.79</v>
      </c>
      <c r="BX19" s="87">
        <v>7.47</v>
      </c>
      <c r="BY19" s="65">
        <v>7.33</v>
      </c>
      <c r="BZ19" s="126">
        <v>7.29</v>
      </c>
      <c r="CA19" s="127">
        <v>6.95</v>
      </c>
      <c r="CB19" s="87">
        <v>6.97</v>
      </c>
      <c r="CC19" s="87">
        <v>6.97</v>
      </c>
      <c r="CD19" s="87">
        <v>7.086666666666666</v>
      </c>
      <c r="CE19" s="87">
        <v>7.53</v>
      </c>
      <c r="CF19" s="87">
        <v>7.4</v>
      </c>
      <c r="CG19" s="87">
        <v>7.87</v>
      </c>
      <c r="CH19" s="87">
        <v>7.71</v>
      </c>
      <c r="CI19" s="87">
        <v>8.26</v>
      </c>
      <c r="CJ19">
        <v>8.2899999999999991</v>
      </c>
      <c r="CK19">
        <v>9.23</v>
      </c>
      <c r="CL19" s="163">
        <f t="shared" si="0"/>
        <v>0.17280813214739521</v>
      </c>
      <c r="CM19" s="160">
        <f t="shared" si="1"/>
        <v>-6.1995741620320684E-2</v>
      </c>
      <c r="CN19" s="160">
        <f t="shared" si="2"/>
        <v>-4.0955573423326577E-2</v>
      </c>
      <c r="CO19" s="160">
        <f t="shared" si="3"/>
        <v>-6.4352291120165217E-2</v>
      </c>
      <c r="CP19" s="160">
        <f t="shared" si="4"/>
        <v>-5.2053451902849546E-2</v>
      </c>
      <c r="CQ19" s="160">
        <f t="shared" si="5"/>
        <v>3.7783318436279745E-2</v>
      </c>
      <c r="CR19" s="160">
        <f t="shared" si="6"/>
        <v>-8.8730706014658531E-3</v>
      </c>
      <c r="CS19" s="160">
        <f t="shared" si="7"/>
        <v>-1.5292844094630151E-2</v>
      </c>
      <c r="CT19" s="160">
        <f t="shared" si="8"/>
        <v>-3.649434130737237E-2</v>
      </c>
      <c r="CU19" s="160">
        <f t="shared" si="9"/>
        <v>-3.5527747315859476E-2</v>
      </c>
      <c r="CV19" s="160">
        <f t="shared" si="10"/>
        <v>-2.3265882081901224E-2</v>
      </c>
      <c r="CW19" s="160">
        <f t="shared" si="11"/>
        <v>3.845767666376812E-2</v>
      </c>
      <c r="CX19" s="160">
        <f t="shared" si="12"/>
        <v>-3.5163017212536063E-2</v>
      </c>
      <c r="CY19" s="160">
        <f t="shared" si="13"/>
        <v>7.6828884417174836E-2</v>
      </c>
      <c r="CZ19" s="211">
        <f t="shared" si="14"/>
        <v>0.17280813214739521</v>
      </c>
      <c r="DA19" s="149">
        <v>2004</v>
      </c>
      <c r="DB19" s="149" t="s">
        <v>359</v>
      </c>
      <c r="DC19" s="156">
        <f>$O$11/$K$11-1</f>
        <v>1.0040160642570184E-2</v>
      </c>
      <c r="DD19" s="125"/>
    </row>
    <row r="20" spans="1:110">
      <c r="A20"/>
      <c r="B20" s="168" t="s">
        <v>341</v>
      </c>
      <c r="C20" s="87">
        <v>4.28</v>
      </c>
      <c r="D20" s="87">
        <v>4.74</v>
      </c>
      <c r="E20" s="87">
        <v>5.63</v>
      </c>
      <c r="F20" s="87">
        <v>4.33</v>
      </c>
      <c r="G20" s="87">
        <v>4.51</v>
      </c>
      <c r="H20" s="87">
        <v>5.03</v>
      </c>
      <c r="I20" s="87">
        <v>5.55</v>
      </c>
      <c r="J20" s="87">
        <v>4.74</v>
      </c>
      <c r="K20" s="87">
        <v>4.93</v>
      </c>
      <c r="L20" s="87">
        <v>6.25</v>
      </c>
      <c r="M20" s="87">
        <v>6</v>
      </c>
      <c r="N20" s="87">
        <v>5.31</v>
      </c>
      <c r="O20" s="87">
        <v>4.58</v>
      </c>
      <c r="P20" s="87">
        <v>4.99</v>
      </c>
      <c r="Q20" s="87">
        <v>5.72</v>
      </c>
      <c r="R20" s="87">
        <v>3.38</v>
      </c>
      <c r="S20" s="87">
        <v>11.39</v>
      </c>
      <c r="T20" s="87">
        <v>12.49</v>
      </c>
      <c r="U20" s="87">
        <v>16.21</v>
      </c>
      <c r="V20" s="87">
        <v>16.309999999999999</v>
      </c>
      <c r="W20" s="87">
        <v>15.15</v>
      </c>
      <c r="X20" s="87">
        <v>18.82</v>
      </c>
      <c r="Y20" s="87">
        <v>18.489999999999998</v>
      </c>
      <c r="Z20" s="87">
        <v>17.29</v>
      </c>
      <c r="AA20" s="87">
        <v>8.92</v>
      </c>
      <c r="AB20" s="87">
        <v>8.86</v>
      </c>
      <c r="AC20" s="87">
        <v>10.33</v>
      </c>
      <c r="AD20" s="87">
        <v>9.18</v>
      </c>
      <c r="AE20" s="87">
        <v>10.34</v>
      </c>
      <c r="AF20" s="87">
        <v>10.76</v>
      </c>
      <c r="AG20" s="87">
        <v>11.31</v>
      </c>
      <c r="AH20" s="87">
        <v>10.210000000000001</v>
      </c>
      <c r="AI20" s="87">
        <v>9.17</v>
      </c>
      <c r="AJ20" s="87">
        <v>7.65</v>
      </c>
      <c r="AK20" s="87">
        <v>8.85</v>
      </c>
      <c r="AL20" s="87">
        <v>7.91</v>
      </c>
      <c r="AM20" s="87">
        <v>7.01</v>
      </c>
      <c r="AN20" s="87">
        <v>7.88</v>
      </c>
      <c r="AO20" s="87">
        <v>7.99</v>
      </c>
      <c r="AP20" s="87">
        <v>8.08</v>
      </c>
      <c r="AQ20" s="87">
        <v>7.03</v>
      </c>
      <c r="AR20" s="87">
        <v>8</v>
      </c>
      <c r="AS20" s="87">
        <v>7.37</v>
      </c>
      <c r="AT20" s="87">
        <v>5.0999999999999996</v>
      </c>
      <c r="AU20" s="87">
        <v>4.79</v>
      </c>
      <c r="AV20" s="87">
        <v>5.18</v>
      </c>
      <c r="AW20" s="87">
        <v>6.03</v>
      </c>
      <c r="AX20" s="87">
        <v>5.88</v>
      </c>
      <c r="AY20" s="87">
        <v>6.79</v>
      </c>
      <c r="AZ20" s="87">
        <v>4.9000000000000004</v>
      </c>
      <c r="BA20" s="87">
        <v>5.73</v>
      </c>
      <c r="BB20" s="87">
        <v>4.68</v>
      </c>
      <c r="BC20" s="87">
        <v>11.76</v>
      </c>
      <c r="BD20" s="87">
        <v>7.22</v>
      </c>
      <c r="BE20" s="87">
        <v>6.32</v>
      </c>
      <c r="BF20" s="87">
        <v>8.33</v>
      </c>
      <c r="BG20" s="87">
        <v>8.5</v>
      </c>
      <c r="BH20" s="87">
        <v>8.6</v>
      </c>
      <c r="BI20" s="87">
        <v>8.86</v>
      </c>
      <c r="BJ20" s="87">
        <v>9.1300000000000008</v>
      </c>
      <c r="BK20" s="87">
        <v>8.93</v>
      </c>
      <c r="BL20" s="87">
        <v>9.23</v>
      </c>
      <c r="BM20" s="87">
        <v>8.58</v>
      </c>
      <c r="BN20" s="87">
        <v>8.6</v>
      </c>
      <c r="BO20" s="125">
        <v>8.18</v>
      </c>
      <c r="BP20" s="125">
        <v>8.3800000000000008</v>
      </c>
      <c r="BQ20" s="125">
        <v>8.23</v>
      </c>
      <c r="BR20" s="125">
        <v>8.1199999999999992</v>
      </c>
      <c r="BS20" s="62">
        <v>8.18</v>
      </c>
      <c r="BT20" s="125">
        <v>8.2899999999999991</v>
      </c>
      <c r="BU20" s="125">
        <v>8.24</v>
      </c>
      <c r="BV20" s="125">
        <v>8.42</v>
      </c>
      <c r="BW20" s="62">
        <v>8.48</v>
      </c>
      <c r="BX20" s="87">
        <v>8.26</v>
      </c>
      <c r="BY20" s="65">
        <v>7.91</v>
      </c>
      <c r="BZ20" s="126">
        <v>8.23</v>
      </c>
      <c r="CA20" s="127">
        <v>8.15</v>
      </c>
      <c r="CB20" s="87">
        <v>8.1300000000000008</v>
      </c>
      <c r="CC20" s="87">
        <v>8.1300000000000008</v>
      </c>
      <c r="CD20" s="87">
        <v>8.2133333333333329</v>
      </c>
      <c r="CE20" s="87">
        <v>7.44</v>
      </c>
      <c r="CF20" s="87">
        <v>6.84</v>
      </c>
      <c r="CG20" s="87">
        <v>8.0299999999999994</v>
      </c>
      <c r="CH20" s="87">
        <v>7.75</v>
      </c>
      <c r="CI20" s="87">
        <v>8.17</v>
      </c>
      <c r="CJ20">
        <v>7.3</v>
      </c>
      <c r="CK20">
        <v>7.49</v>
      </c>
      <c r="CL20" s="163">
        <f t="shared" si="0"/>
        <v>-6.7247820672478101E-2</v>
      </c>
      <c r="CM20" s="160">
        <f t="shared" si="1"/>
        <v>-4.4203668343060082E-2</v>
      </c>
      <c r="CN20" s="160">
        <f t="shared" si="2"/>
        <v>-5.388889470214521E-4</v>
      </c>
      <c r="CO20" s="160">
        <f t="shared" si="3"/>
        <v>4.5631665299425417E-3</v>
      </c>
      <c r="CP20" s="160">
        <f t="shared" si="4"/>
        <v>-8.5754640839379864E-4</v>
      </c>
      <c r="CQ20" s="160">
        <f t="shared" si="5"/>
        <v>0.11470944679367022</v>
      </c>
      <c r="CR20" s="160">
        <f t="shared" si="6"/>
        <v>1.6993907637892859E-2</v>
      </c>
      <c r="CS20" s="160">
        <f t="shared" si="7"/>
        <v>-0.18586264592188001</v>
      </c>
      <c r="CT20" s="160">
        <f t="shared" si="8"/>
        <v>-0.25685889789411487</v>
      </c>
      <c r="CU20" s="160">
        <f t="shared" si="9"/>
        <v>-0.17695269097706101</v>
      </c>
      <c r="CV20" s="160">
        <f t="shared" si="10"/>
        <v>-0.16763682745825587</v>
      </c>
      <c r="CW20" s="160">
        <f t="shared" si="11"/>
        <v>3.9630405104842517E-2</v>
      </c>
      <c r="CX20" s="160">
        <f t="shared" si="12"/>
        <v>-8.818182549450207E-2</v>
      </c>
      <c r="CY20" s="160">
        <f t="shared" si="13"/>
        <v>-0.16322706840269846</v>
      </c>
      <c r="CZ20" s="211">
        <f t="shared" si="14"/>
        <v>-6.7247820672478087E-2</v>
      </c>
      <c r="DA20" s="149">
        <v>2004</v>
      </c>
      <c r="DB20" s="149" t="s">
        <v>363</v>
      </c>
      <c r="DC20" s="156">
        <f>$P$11/$L$11-1</f>
        <v>2.5440313111545931E-2</v>
      </c>
      <c r="DD20" s="125"/>
      <c r="DF20" s="64"/>
    </row>
    <row r="21" spans="1:110" s="64" customFormat="1">
      <c r="A21"/>
      <c r="B21" s="63" t="s">
        <v>65</v>
      </c>
      <c r="C21" s="87">
        <v>5.05</v>
      </c>
      <c r="D21" s="87">
        <v>5.15</v>
      </c>
      <c r="E21" s="87">
        <v>5.34</v>
      </c>
      <c r="F21" s="87">
        <v>5.17</v>
      </c>
      <c r="G21" s="87">
        <v>5.31</v>
      </c>
      <c r="H21" s="87">
        <v>5.18</v>
      </c>
      <c r="I21" s="87">
        <v>5.23</v>
      </c>
      <c r="J21" s="87">
        <v>5.18</v>
      </c>
      <c r="K21" s="87">
        <v>5.21</v>
      </c>
      <c r="L21" s="87">
        <v>5.37</v>
      </c>
      <c r="M21" s="87">
        <v>5.54</v>
      </c>
      <c r="N21" s="87">
        <v>5.52</v>
      </c>
      <c r="O21" s="87">
        <v>5.8</v>
      </c>
      <c r="P21" s="87">
        <v>5.78</v>
      </c>
      <c r="Q21" s="87">
        <v>5.91</v>
      </c>
      <c r="R21" s="87">
        <v>5.86</v>
      </c>
      <c r="S21" s="87">
        <v>6.11</v>
      </c>
      <c r="T21" s="87">
        <v>6.34</v>
      </c>
      <c r="U21" s="87">
        <v>6.64</v>
      </c>
      <c r="V21" s="87">
        <v>6.71</v>
      </c>
      <c r="W21" s="87">
        <v>7.52</v>
      </c>
      <c r="X21" s="87">
        <v>7.69</v>
      </c>
      <c r="Y21" s="87">
        <v>7.92</v>
      </c>
      <c r="Z21" s="87">
        <v>7.68</v>
      </c>
      <c r="AA21" s="87">
        <v>7.71</v>
      </c>
      <c r="AB21" s="87">
        <v>7.66</v>
      </c>
      <c r="AC21" s="87">
        <v>7.79</v>
      </c>
      <c r="AD21" s="87">
        <v>7.86</v>
      </c>
      <c r="AE21" s="87">
        <v>7.65</v>
      </c>
      <c r="AF21" s="87">
        <v>7.98</v>
      </c>
      <c r="AG21" s="87">
        <v>8.6199999999999992</v>
      </c>
      <c r="AH21" s="87">
        <v>8.74</v>
      </c>
      <c r="AI21" s="87">
        <v>9.7200000000000006</v>
      </c>
      <c r="AJ21" s="87">
        <v>9.2799999999999994</v>
      </c>
      <c r="AK21" s="87">
        <v>9.2100000000000009</v>
      </c>
      <c r="AL21" s="87">
        <v>9.09</v>
      </c>
      <c r="AM21" s="87">
        <v>8.4</v>
      </c>
      <c r="AN21" s="87">
        <v>8.81</v>
      </c>
      <c r="AO21" s="87">
        <v>9.0399999999999991</v>
      </c>
      <c r="AP21" s="87">
        <v>9.15</v>
      </c>
      <c r="AQ21" s="87">
        <v>8.65</v>
      </c>
      <c r="AR21" s="87">
        <v>8.7100000000000009</v>
      </c>
      <c r="AS21" s="87">
        <v>8.6300000000000008</v>
      </c>
      <c r="AT21" s="87">
        <v>8.19</v>
      </c>
      <c r="AU21" s="87">
        <v>8.0399999999999991</v>
      </c>
      <c r="AV21" s="87">
        <v>8.01</v>
      </c>
      <c r="AW21" s="87">
        <v>8.1199999999999992</v>
      </c>
      <c r="AX21" s="87">
        <v>7.96</v>
      </c>
      <c r="AY21" s="87">
        <v>7.57</v>
      </c>
      <c r="AZ21" s="87">
        <v>7.57</v>
      </c>
      <c r="BA21" s="87">
        <v>7.71</v>
      </c>
      <c r="BB21" s="87">
        <v>7.57</v>
      </c>
      <c r="BC21" s="87">
        <v>7.88</v>
      </c>
      <c r="BD21" s="87">
        <v>7.88</v>
      </c>
      <c r="BE21" s="87">
        <v>8.02</v>
      </c>
      <c r="BF21" s="87">
        <v>7.83</v>
      </c>
      <c r="BG21" s="87">
        <v>8.2799999999999994</v>
      </c>
      <c r="BH21" s="87">
        <v>8.16</v>
      </c>
      <c r="BI21" s="87">
        <v>8.42</v>
      </c>
      <c r="BJ21" s="87">
        <v>7.98</v>
      </c>
      <c r="BK21" s="87">
        <v>7.64</v>
      </c>
      <c r="BL21" s="87">
        <v>7.48</v>
      </c>
      <c r="BM21" s="87">
        <v>7.87</v>
      </c>
      <c r="BN21" s="87">
        <v>7.76</v>
      </c>
      <c r="BO21" s="128">
        <v>7.87</v>
      </c>
      <c r="BP21" s="128">
        <v>7.74</v>
      </c>
      <c r="BQ21" s="128">
        <v>7.88</v>
      </c>
      <c r="BR21" s="128">
        <v>7.82</v>
      </c>
      <c r="BS21" s="62">
        <v>8</v>
      </c>
      <c r="BT21" s="128">
        <v>7.61</v>
      </c>
      <c r="BU21" s="128">
        <v>7.64</v>
      </c>
      <c r="BV21" s="128">
        <v>7.81</v>
      </c>
      <c r="BW21" s="62">
        <v>7.72</v>
      </c>
      <c r="BX21" s="87">
        <v>7.67</v>
      </c>
      <c r="BY21" s="65">
        <v>7.81</v>
      </c>
      <c r="BZ21" s="126">
        <v>7.63</v>
      </c>
      <c r="CA21" s="127">
        <v>7.3</v>
      </c>
      <c r="CB21" s="87">
        <v>6.66</v>
      </c>
      <c r="CC21" s="87">
        <v>6.66</v>
      </c>
      <c r="CD21" s="87">
        <v>7.4600000000000009</v>
      </c>
      <c r="CE21" s="87">
        <v>7.68</v>
      </c>
      <c r="CF21" s="87">
        <v>7.64</v>
      </c>
      <c r="CG21" s="87">
        <v>8.11</v>
      </c>
      <c r="CH21" s="87">
        <v>7.81</v>
      </c>
      <c r="CI21" s="87">
        <v>8.61</v>
      </c>
      <c r="CJ21">
        <v>9.11</v>
      </c>
      <c r="CK21">
        <v>9.26</v>
      </c>
      <c r="CL21" s="163">
        <f t="shared" si="0"/>
        <v>0.1418002466091246</v>
      </c>
      <c r="CM21" s="160">
        <f t="shared" si="1"/>
        <v>1.8096184246783869E-2</v>
      </c>
      <c r="CN21" s="160">
        <f t="shared" si="2"/>
        <v>-1.0209434419895594E-3</v>
      </c>
      <c r="CO21" s="160">
        <f t="shared" si="3"/>
        <v>-1.0925884208155011E-2</v>
      </c>
      <c r="CP21" s="160">
        <f t="shared" si="4"/>
        <v>-0.11680092506363696</v>
      </c>
      <c r="CQ21" s="160">
        <f t="shared" si="5"/>
        <v>-6.0350567353967016E-2</v>
      </c>
      <c r="CR21" s="160">
        <f t="shared" si="6"/>
        <v>-3.2614528027371768E-3</v>
      </c>
      <c r="CS21" s="160">
        <f t="shared" si="7"/>
        <v>-4.6691286984154166E-2</v>
      </c>
      <c r="CT21" s="160">
        <f t="shared" si="8"/>
        <v>4.895983596889944E-2</v>
      </c>
      <c r="CU21" s="160">
        <f t="shared" si="9"/>
        <v>5.306514974188678E-2</v>
      </c>
      <c r="CV21" s="160">
        <f t="shared" si="10"/>
        <v>-6.4307599715489466E-2</v>
      </c>
      <c r="CW21" s="160">
        <f t="shared" si="11"/>
        <v>6.260587553495009E-2</v>
      </c>
      <c r="CX21" s="160">
        <f t="shared" si="12"/>
        <v>3.6975089480544593E-2</v>
      </c>
      <c r="CY21" s="160">
        <f t="shared" si="13"/>
        <v>4.5820998878904229E-2</v>
      </c>
      <c r="CZ21" s="211">
        <f t="shared" si="14"/>
        <v>0.1418002466091246</v>
      </c>
      <c r="DA21" s="149">
        <v>2004</v>
      </c>
      <c r="DB21" s="149" t="s">
        <v>364</v>
      </c>
      <c r="DC21" s="156">
        <f>$Q$11/$M$11-1</f>
        <v>2.7726432532347411E-2</v>
      </c>
      <c r="DD21" s="125"/>
      <c r="DE21" s="58"/>
    </row>
    <row r="22" spans="1:110">
      <c r="A22"/>
      <c r="B22" s="58" t="s">
        <v>66</v>
      </c>
      <c r="C22" s="87">
        <v>4.08</v>
      </c>
      <c r="D22" s="87">
        <v>4.33</v>
      </c>
      <c r="E22" s="87">
        <v>4.68</v>
      </c>
      <c r="F22" s="87">
        <v>4.01</v>
      </c>
      <c r="G22" s="87">
        <v>3.63</v>
      </c>
      <c r="H22" s="87">
        <v>3.97</v>
      </c>
      <c r="I22" s="87">
        <v>4.3</v>
      </c>
      <c r="J22" s="87">
        <v>3.83</v>
      </c>
      <c r="K22" s="87">
        <v>3.84</v>
      </c>
      <c r="L22" s="87">
        <v>4.05</v>
      </c>
      <c r="M22" s="87">
        <v>4.32</v>
      </c>
      <c r="N22" s="87">
        <v>3.84</v>
      </c>
      <c r="O22" s="87">
        <v>4.0199999999999996</v>
      </c>
      <c r="P22" s="87">
        <v>4.45</v>
      </c>
      <c r="Q22" s="87">
        <v>4.68</v>
      </c>
      <c r="R22" s="87">
        <v>4.53</v>
      </c>
      <c r="S22" s="87">
        <v>4.71</v>
      </c>
      <c r="T22" s="87">
        <v>4.72</v>
      </c>
      <c r="U22" s="87">
        <v>6.08</v>
      </c>
      <c r="V22" s="87">
        <v>5.56</v>
      </c>
      <c r="W22" s="87">
        <v>5.05</v>
      </c>
      <c r="X22" s="87">
        <v>5.4</v>
      </c>
      <c r="Y22" s="87">
        <v>5.91</v>
      </c>
      <c r="Z22" s="87">
        <v>5.1100000000000003</v>
      </c>
      <c r="AA22" s="87">
        <v>4.9800000000000004</v>
      </c>
      <c r="AB22" s="87">
        <v>5.52</v>
      </c>
      <c r="AC22" s="87">
        <v>6.29</v>
      </c>
      <c r="AD22" s="87">
        <v>5.27</v>
      </c>
      <c r="AE22" s="87">
        <v>5.81</v>
      </c>
      <c r="AF22" s="87">
        <v>6.73</v>
      </c>
      <c r="AG22" s="87">
        <v>7.56</v>
      </c>
      <c r="AH22" s="87">
        <v>6.52</v>
      </c>
      <c r="AI22" s="87">
        <v>6.12</v>
      </c>
      <c r="AJ22" s="87">
        <v>6.21</v>
      </c>
      <c r="AK22" s="87">
        <v>6.23</v>
      </c>
      <c r="AL22" s="87">
        <v>5.91</v>
      </c>
      <c r="AM22" s="87">
        <v>6.07</v>
      </c>
      <c r="AN22" s="87">
        <v>6.09</v>
      </c>
      <c r="AO22" s="87">
        <v>6.79</v>
      </c>
      <c r="AP22" s="87">
        <v>5.89</v>
      </c>
      <c r="AQ22" s="87">
        <v>6.13</v>
      </c>
      <c r="AR22" s="87">
        <v>6.73</v>
      </c>
      <c r="AS22" s="87">
        <v>7.33</v>
      </c>
      <c r="AT22" s="87">
        <v>6.14</v>
      </c>
      <c r="AU22" s="87">
        <v>5.53</v>
      </c>
      <c r="AV22" s="87">
        <v>5.93</v>
      </c>
      <c r="AW22" s="87">
        <v>6.66</v>
      </c>
      <c r="AX22" s="87">
        <v>5.75</v>
      </c>
      <c r="AY22" s="87">
        <v>5.91</v>
      </c>
      <c r="AZ22" s="87">
        <v>6.29</v>
      </c>
      <c r="BA22" s="87">
        <v>6.82</v>
      </c>
      <c r="BB22" s="87">
        <v>6.01</v>
      </c>
      <c r="BC22" s="87">
        <v>6.69</v>
      </c>
      <c r="BD22" s="87">
        <v>6.46</v>
      </c>
      <c r="BE22" s="87">
        <v>7.23</v>
      </c>
      <c r="BF22" s="87">
        <v>6.15</v>
      </c>
      <c r="BG22" s="87">
        <v>5.84</v>
      </c>
      <c r="BH22" s="87">
        <v>5.44</v>
      </c>
      <c r="BI22" s="87">
        <v>6.85</v>
      </c>
      <c r="BJ22" s="87">
        <v>5.29</v>
      </c>
      <c r="BK22" s="87">
        <v>5.34</v>
      </c>
      <c r="BL22" s="87">
        <v>5.73</v>
      </c>
      <c r="BM22" s="87">
        <v>6.48</v>
      </c>
      <c r="BN22" s="87">
        <v>5.75</v>
      </c>
      <c r="BO22" s="125">
        <v>5.67</v>
      </c>
      <c r="BP22" s="125">
        <v>5.92</v>
      </c>
      <c r="BQ22" s="125">
        <v>6.52</v>
      </c>
      <c r="BR22" s="125">
        <v>5.68</v>
      </c>
      <c r="BS22" s="62">
        <v>5.77</v>
      </c>
      <c r="BT22" s="125">
        <v>5.77</v>
      </c>
      <c r="BU22" s="125">
        <v>6.18</v>
      </c>
      <c r="BV22" s="125">
        <v>5.58</v>
      </c>
      <c r="BW22" s="62">
        <v>5.4</v>
      </c>
      <c r="BX22" s="87">
        <v>5.68</v>
      </c>
      <c r="BY22" s="65">
        <v>6.94</v>
      </c>
      <c r="BZ22" s="126">
        <v>5.16</v>
      </c>
      <c r="CA22" s="127">
        <v>5.0999999999999996</v>
      </c>
      <c r="CB22" s="87">
        <v>5.35</v>
      </c>
      <c r="CC22" s="87">
        <v>5.35</v>
      </c>
      <c r="CD22" s="87">
        <v>5.496666666666667</v>
      </c>
      <c r="CE22" s="87">
        <v>5.85</v>
      </c>
      <c r="CF22" s="87">
        <v>6.75</v>
      </c>
      <c r="CG22" s="87">
        <v>7.24</v>
      </c>
      <c r="CH22" s="87">
        <v>6.69</v>
      </c>
      <c r="CI22" s="87">
        <v>6.6</v>
      </c>
      <c r="CJ22">
        <v>9.9</v>
      </c>
      <c r="CK22">
        <v>9.4</v>
      </c>
      <c r="CL22" s="163">
        <f t="shared" si="0"/>
        <v>0.2983425414364641</v>
      </c>
      <c r="CM22" s="160">
        <f t="shared" si="1"/>
        <v>0.11882222162457759</v>
      </c>
      <c r="CN22" s="160">
        <f t="shared" si="2"/>
        <v>-5.3242385486239441E-2</v>
      </c>
      <c r="CO22" s="160">
        <f t="shared" si="3"/>
        <v>-1.2077294685990496E-2</v>
      </c>
      <c r="CP22" s="160">
        <f t="shared" si="4"/>
        <v>-4.3217639168343459E-2</v>
      </c>
      <c r="CQ22" s="160">
        <f t="shared" si="5"/>
        <v>-0.14221007651793713</v>
      </c>
      <c r="CR22" s="160">
        <f t="shared" si="6"/>
        <v>8.4264497055194676E-2</v>
      </c>
      <c r="CS22" s="160">
        <f t="shared" si="7"/>
        <v>4.8312742024709671E-2</v>
      </c>
      <c r="CT22" s="160">
        <f t="shared" si="8"/>
        <v>0.16349493181240665</v>
      </c>
      <c r="CU22" s="160">
        <f t="shared" si="9"/>
        <v>0.18861846006155247</v>
      </c>
      <c r="CV22" s="160">
        <f t="shared" si="10"/>
        <v>0.10587678370317208</v>
      </c>
      <c r="CW22" s="160">
        <f t="shared" si="11"/>
        <v>6.9717253740078339E-2</v>
      </c>
      <c r="CX22" s="160">
        <f t="shared" si="12"/>
        <v>0.31123337918386057</v>
      </c>
      <c r="CY22" s="160">
        <f t="shared" si="13"/>
        <v>0.20236329370624373</v>
      </c>
      <c r="CZ22" s="211">
        <f t="shared" si="14"/>
        <v>0.2983425414364641</v>
      </c>
      <c r="DA22" s="149">
        <v>2004</v>
      </c>
      <c r="DB22" s="149" t="s">
        <v>219</v>
      </c>
      <c r="DC22" s="156">
        <f>$R$11/$N$11-1</f>
        <v>4.6653144016227222E-2</v>
      </c>
      <c r="DD22" s="125"/>
    </row>
    <row r="23" spans="1:110">
      <c r="A23"/>
      <c r="B23" s="58" t="s">
        <v>67</v>
      </c>
      <c r="C23" s="87">
        <v>11.96</v>
      </c>
      <c r="D23" s="87">
        <v>11.53</v>
      </c>
      <c r="E23" s="87">
        <v>11.95</v>
      </c>
      <c r="F23" s="87">
        <v>11.26</v>
      </c>
      <c r="G23" s="87">
        <v>10.27</v>
      </c>
      <c r="H23" s="87">
        <v>10.81</v>
      </c>
      <c r="I23" s="87">
        <v>11.09</v>
      </c>
      <c r="J23" s="87">
        <v>11.81</v>
      </c>
      <c r="K23" s="87">
        <v>12.28</v>
      </c>
      <c r="L23" s="87">
        <v>12.69</v>
      </c>
      <c r="M23" s="87">
        <v>11.91</v>
      </c>
      <c r="N23" s="87">
        <v>11.93</v>
      </c>
      <c r="O23" s="87">
        <v>12.53</v>
      </c>
      <c r="P23" s="87">
        <v>12.88</v>
      </c>
      <c r="Q23" s="87">
        <v>13.22</v>
      </c>
      <c r="R23" s="87">
        <v>14.72</v>
      </c>
      <c r="S23" s="87">
        <v>13.75</v>
      </c>
      <c r="T23" s="87">
        <v>15.2</v>
      </c>
      <c r="U23" s="87">
        <v>16.25</v>
      </c>
      <c r="V23" s="87">
        <v>17.739999999999998</v>
      </c>
      <c r="W23" s="87">
        <v>17.52</v>
      </c>
      <c r="X23" s="87">
        <v>18.32</v>
      </c>
      <c r="Y23" s="87">
        <v>18.829999999999998</v>
      </c>
      <c r="Z23" s="87">
        <v>17.11</v>
      </c>
      <c r="AA23" s="87">
        <v>16.27</v>
      </c>
      <c r="AB23" s="87">
        <v>17.309999999999999</v>
      </c>
      <c r="AC23" s="87">
        <v>18.8</v>
      </c>
      <c r="AD23" s="87">
        <v>20.96</v>
      </c>
      <c r="AE23" s="87">
        <v>23.18</v>
      </c>
      <c r="AF23" s="87">
        <v>25.22</v>
      </c>
      <c r="AG23" s="87">
        <v>29.39</v>
      </c>
      <c r="AH23" s="87">
        <v>26.16</v>
      </c>
      <c r="AI23" s="87">
        <v>17.64</v>
      </c>
      <c r="AJ23" s="87">
        <v>15.9</v>
      </c>
      <c r="AK23" s="87">
        <v>18.600000000000001</v>
      </c>
      <c r="AL23" s="87">
        <v>20.260000000000002</v>
      </c>
      <c r="AM23" s="87">
        <v>21.32</v>
      </c>
      <c r="AN23" s="87">
        <v>21.83</v>
      </c>
      <c r="AO23" s="87">
        <v>22.21</v>
      </c>
      <c r="AP23" s="87">
        <v>22.36</v>
      </c>
      <c r="AQ23" s="87">
        <v>24.61</v>
      </c>
      <c r="AR23" s="87">
        <v>28.06</v>
      </c>
      <c r="AS23" s="87">
        <v>30.55</v>
      </c>
      <c r="AT23" s="87">
        <v>30.17</v>
      </c>
      <c r="AU23" s="87">
        <v>30.25</v>
      </c>
      <c r="AV23" s="87">
        <v>32.03</v>
      </c>
      <c r="AW23" s="87">
        <v>30.9</v>
      </c>
      <c r="AX23" s="87">
        <v>30.12</v>
      </c>
      <c r="AY23" s="87">
        <v>30.78</v>
      </c>
      <c r="AZ23" s="87">
        <v>29.51</v>
      </c>
      <c r="BA23" s="87">
        <v>29.12</v>
      </c>
      <c r="BB23" s="87">
        <v>30.17</v>
      </c>
      <c r="BC23" s="87">
        <v>30.91</v>
      </c>
      <c r="BD23" s="87">
        <v>30.57</v>
      </c>
      <c r="BE23" s="87">
        <v>30.55</v>
      </c>
      <c r="BF23" s="87">
        <v>28.88</v>
      </c>
      <c r="BG23" s="87">
        <v>24.73</v>
      </c>
      <c r="BH23" s="87">
        <v>22.93</v>
      </c>
      <c r="BI23" s="87">
        <v>23.39</v>
      </c>
      <c r="BJ23" s="87">
        <v>21.35</v>
      </c>
      <c r="BK23" s="87">
        <v>20.11</v>
      </c>
      <c r="BL23" s="87">
        <v>19.95</v>
      </c>
      <c r="BM23" s="87">
        <v>21.2</v>
      </c>
      <c r="BN23" s="87">
        <v>21.43</v>
      </c>
      <c r="BO23" s="125">
        <v>22.47</v>
      </c>
      <c r="BP23" s="125">
        <v>22.65</v>
      </c>
      <c r="BQ23" s="125">
        <v>22.54</v>
      </c>
      <c r="BR23" s="125">
        <v>24.04</v>
      </c>
      <c r="BS23" s="62">
        <v>25.33</v>
      </c>
      <c r="BT23" s="125">
        <v>25.42</v>
      </c>
      <c r="BU23" s="125">
        <v>26.31</v>
      </c>
      <c r="BV23" s="125">
        <v>27.23</v>
      </c>
      <c r="BW23" s="62">
        <v>26.67</v>
      </c>
      <c r="BX23" s="87">
        <v>26.32</v>
      </c>
      <c r="BY23" s="65">
        <v>25.29</v>
      </c>
      <c r="BZ23" s="126">
        <v>24.95</v>
      </c>
      <c r="CA23" s="127">
        <v>26.33</v>
      </c>
      <c r="CB23" s="87">
        <v>24.58</v>
      </c>
      <c r="CC23" s="87">
        <v>24.58</v>
      </c>
      <c r="CD23" s="87">
        <v>23.566666666666663</v>
      </c>
      <c r="CE23" s="87">
        <v>26.16</v>
      </c>
      <c r="CF23" s="87">
        <v>26.36</v>
      </c>
      <c r="CG23" s="87">
        <v>28.21</v>
      </c>
      <c r="CH23" s="87">
        <v>27.14</v>
      </c>
      <c r="CI23" s="87">
        <v>32.18</v>
      </c>
      <c r="CJ23">
        <v>35.94</v>
      </c>
      <c r="CK23">
        <v>35.81</v>
      </c>
      <c r="CL23" s="163">
        <f t="shared" si="0"/>
        <v>0.26940801134349524</v>
      </c>
      <c r="CM23" s="160">
        <f t="shared" si="1"/>
        <v>-4.2923653730136478E-2</v>
      </c>
      <c r="CN23" s="160">
        <f t="shared" si="2"/>
        <v>-6.1704747128798504E-2</v>
      </c>
      <c r="CO23" s="160">
        <f t="shared" si="3"/>
        <v>3.0729854420371211E-2</v>
      </c>
      <c r="CP23" s="160">
        <f t="shared" si="4"/>
        <v>-5.1228470111448959E-2</v>
      </c>
      <c r="CQ23" s="160">
        <f t="shared" si="5"/>
        <v>5.8822214041259258E-2</v>
      </c>
      <c r="CR23" s="160">
        <f t="shared" si="6"/>
        <v>-3.6425202757868307E-2</v>
      </c>
      <c r="CS23" s="160">
        <f t="shared" si="7"/>
        <v>-0.10520259498742136</v>
      </c>
      <c r="CT23" s="160">
        <f t="shared" si="8"/>
        <v>-2.5770712317385092E-2</v>
      </c>
      <c r="CU23" s="160">
        <f t="shared" si="9"/>
        <v>-1.6971526478678556E-2</v>
      </c>
      <c r="CV23" s="160">
        <f t="shared" si="10"/>
        <v>4.0402101434633575E-2</v>
      </c>
      <c r="CW23" s="160">
        <f t="shared" si="11"/>
        <v>0.17163444969397151</v>
      </c>
      <c r="CX23" s="160">
        <f t="shared" si="12"/>
        <v>0.20799615106044111</v>
      </c>
      <c r="CY23" s="160">
        <f t="shared" si="13"/>
        <v>0.17342876361327486</v>
      </c>
      <c r="CZ23" s="211">
        <f t="shared" si="14"/>
        <v>0.26940801134349524</v>
      </c>
      <c r="DA23" s="149">
        <v>2005</v>
      </c>
      <c r="DB23" s="149" t="s">
        <v>173</v>
      </c>
      <c r="DC23" s="156">
        <f>$S$11/$O$11-1</f>
        <v>4.5725646123260244E-2</v>
      </c>
      <c r="DD23" s="125"/>
    </row>
    <row r="24" spans="1:110">
      <c r="A24"/>
      <c r="B24" s="58" t="s">
        <v>68</v>
      </c>
      <c r="C24" s="87">
        <v>3.4</v>
      </c>
      <c r="D24" s="87">
        <v>3.62</v>
      </c>
      <c r="E24" s="87">
        <v>3.9</v>
      </c>
      <c r="F24" s="87">
        <v>3.93</v>
      </c>
      <c r="G24" s="87">
        <v>4.05</v>
      </c>
      <c r="H24" s="87">
        <v>4.8</v>
      </c>
      <c r="I24" s="87">
        <v>4.47</v>
      </c>
      <c r="J24" s="87">
        <v>3.72</v>
      </c>
      <c r="K24" s="87">
        <v>4.66</v>
      </c>
      <c r="L24" s="87">
        <v>4.25</v>
      </c>
      <c r="M24" s="87">
        <v>4.25</v>
      </c>
      <c r="N24" s="87">
        <v>3.47</v>
      </c>
      <c r="O24" s="87">
        <v>3.56</v>
      </c>
      <c r="P24" s="87">
        <v>3.99</v>
      </c>
      <c r="Q24" s="87">
        <v>4.0999999999999996</v>
      </c>
      <c r="R24" s="87">
        <v>3.35</v>
      </c>
      <c r="S24" s="87">
        <v>3.52</v>
      </c>
      <c r="T24" s="87">
        <v>3.89</v>
      </c>
      <c r="U24" s="87">
        <v>4.3</v>
      </c>
      <c r="V24" s="87">
        <v>3.6</v>
      </c>
      <c r="W24" s="87">
        <v>3.57</v>
      </c>
      <c r="X24" s="87">
        <v>3.84</v>
      </c>
      <c r="Y24" s="87">
        <v>3.68</v>
      </c>
      <c r="Z24" s="87">
        <v>3.15</v>
      </c>
      <c r="AA24" s="87">
        <v>3.32</v>
      </c>
      <c r="AB24" s="87">
        <v>3.79</v>
      </c>
      <c r="AC24" s="87">
        <v>4.41</v>
      </c>
      <c r="AD24" s="87">
        <v>3.56</v>
      </c>
      <c r="AE24" s="87">
        <v>3.71</v>
      </c>
      <c r="AF24" s="87">
        <v>4.5</v>
      </c>
      <c r="AG24" s="87">
        <v>4.9800000000000004</v>
      </c>
      <c r="AH24" s="87">
        <v>4.29</v>
      </c>
      <c r="AI24" s="87">
        <v>4.3</v>
      </c>
      <c r="AJ24" s="87">
        <v>5.25</v>
      </c>
      <c r="AK24" s="87">
        <v>5.91</v>
      </c>
      <c r="AL24" s="87">
        <v>4.66</v>
      </c>
      <c r="AM24" s="87">
        <v>4.7300000000000004</v>
      </c>
      <c r="AN24" s="87">
        <v>5.29</v>
      </c>
      <c r="AO24" s="87">
        <v>5.56</v>
      </c>
      <c r="AP24" s="87">
        <v>4.59</v>
      </c>
      <c r="AQ24" s="87">
        <v>4.57</v>
      </c>
      <c r="AR24" s="87">
        <v>5.32</v>
      </c>
      <c r="AS24" s="87">
        <v>5.52</v>
      </c>
      <c r="AT24" s="87">
        <v>4.58</v>
      </c>
      <c r="AU24" s="87">
        <v>4.66</v>
      </c>
      <c r="AV24" s="87">
        <v>5.6</v>
      </c>
      <c r="AW24" s="87">
        <v>6.12</v>
      </c>
      <c r="AX24" s="87">
        <v>4.87</v>
      </c>
      <c r="AY24" s="87">
        <v>4.96</v>
      </c>
      <c r="AZ24" s="87">
        <v>6.18</v>
      </c>
      <c r="BA24" s="87">
        <v>6.87</v>
      </c>
      <c r="BB24" s="87">
        <v>5.58</v>
      </c>
      <c r="BC24" s="87">
        <v>5.49</v>
      </c>
      <c r="BD24" s="87">
        <v>6.59</v>
      </c>
      <c r="BE24" s="87">
        <v>7.06</v>
      </c>
      <c r="BF24" s="87">
        <v>5.76</v>
      </c>
      <c r="BG24" s="87">
        <v>5.81</v>
      </c>
      <c r="BH24" s="87">
        <v>6.95</v>
      </c>
      <c r="BI24" s="87">
        <v>7.1</v>
      </c>
      <c r="BJ24" s="87">
        <v>5.81</v>
      </c>
      <c r="BK24" s="87">
        <v>5.82</v>
      </c>
      <c r="BL24" s="87">
        <v>6.86</v>
      </c>
      <c r="BM24" s="87">
        <v>7</v>
      </c>
      <c r="BN24" s="87">
        <v>5.84</v>
      </c>
      <c r="BO24" s="125">
        <v>5.81</v>
      </c>
      <c r="BP24" s="125">
        <v>6.98</v>
      </c>
      <c r="BQ24" s="125">
        <v>7.27</v>
      </c>
      <c r="BR24" s="125">
        <v>5.8</v>
      </c>
      <c r="BS24" s="62">
        <v>5.87</v>
      </c>
      <c r="BT24" s="125">
        <v>6.96</v>
      </c>
      <c r="BU24" s="125">
        <v>6.86</v>
      </c>
      <c r="BV24" s="125">
        <v>5.6</v>
      </c>
      <c r="BW24" s="62">
        <v>5.57</v>
      </c>
      <c r="BX24" s="87">
        <v>6.42</v>
      </c>
      <c r="BY24" s="65">
        <v>6.54</v>
      </c>
      <c r="BZ24" s="126">
        <v>5.25</v>
      </c>
      <c r="CA24" s="127">
        <v>5.22</v>
      </c>
      <c r="CB24" s="87">
        <v>6.41</v>
      </c>
      <c r="CC24" s="87">
        <v>6.41</v>
      </c>
      <c r="CD24" s="87">
        <v>5.5933333333333337</v>
      </c>
      <c r="CE24" s="87">
        <v>5.52</v>
      </c>
      <c r="CF24" s="87">
        <v>7.41</v>
      </c>
      <c r="CG24" s="87">
        <v>6.68</v>
      </c>
      <c r="CH24" s="87">
        <v>6.39</v>
      </c>
      <c r="CI24" s="87">
        <v>5.55</v>
      </c>
      <c r="CJ24">
        <v>6.83</v>
      </c>
      <c r="CK24">
        <v>6.85</v>
      </c>
      <c r="CL24" s="163">
        <f t="shared" si="0"/>
        <v>2.5449101796407175E-2</v>
      </c>
      <c r="CM24" s="160">
        <f t="shared" si="1"/>
        <v>-5.0802354974439433E-2</v>
      </c>
      <c r="CN24" s="160">
        <f t="shared" si="2"/>
        <v>-4.0473568281938314E-2</v>
      </c>
      <c r="CO24" s="160">
        <f t="shared" si="3"/>
        <v>-1.9358363906018389E-2</v>
      </c>
      <c r="CP24" s="160">
        <f t="shared" si="4"/>
        <v>1.3323319982198467E-2</v>
      </c>
      <c r="CQ24" s="160">
        <f t="shared" si="5"/>
        <v>6.7018875883159329E-2</v>
      </c>
      <c r="CR24" s="160">
        <f t="shared" si="6"/>
        <v>8.441584441584439E-2</v>
      </c>
      <c r="CS24" s="160">
        <f t="shared" si="7"/>
        <v>-4.1274817136886036E-2</v>
      </c>
      <c r="CT24" s="160">
        <f t="shared" si="8"/>
        <v>5.7818929071362352E-2</v>
      </c>
      <c r="CU24" s="160">
        <f t="shared" si="9"/>
        <v>-0.12253088310843621</v>
      </c>
      <c r="CV24" s="160">
        <f t="shared" si="10"/>
        <v>3.1206976235070877E-2</v>
      </c>
      <c r="CW24" s="160">
        <f t="shared" si="11"/>
        <v>-5.3053091856354186E-2</v>
      </c>
      <c r="CX24" s="160">
        <f t="shared" si="12"/>
        <v>-0.23370589207120024</v>
      </c>
      <c r="CY24" s="160">
        <f t="shared" si="13"/>
        <v>-7.0530145933813196E-2</v>
      </c>
      <c r="CZ24" s="211">
        <f t="shared" si="14"/>
        <v>2.5449101796407178E-2</v>
      </c>
      <c r="DA24" s="149">
        <v>2005</v>
      </c>
      <c r="DB24" s="149" t="s">
        <v>220</v>
      </c>
      <c r="DC24" s="156">
        <f>$T$11/$P$11-1</f>
        <v>5.5343511450381744E-2</v>
      </c>
      <c r="DD24" s="125"/>
    </row>
    <row r="25" spans="1:110">
      <c r="A25"/>
      <c r="B25" s="58" t="s">
        <v>69</v>
      </c>
      <c r="C25" s="87">
        <v>4.07</v>
      </c>
      <c r="D25" s="87">
        <v>4.68</v>
      </c>
      <c r="E25" s="87">
        <v>5.09</v>
      </c>
      <c r="F25" s="87">
        <v>4.79</v>
      </c>
      <c r="G25" s="87">
        <v>4.5</v>
      </c>
      <c r="H25" s="87">
        <v>4.9400000000000004</v>
      </c>
      <c r="I25" s="87">
        <v>5.37</v>
      </c>
      <c r="J25" s="87">
        <v>4.68</v>
      </c>
      <c r="K25" s="87">
        <v>4.82</v>
      </c>
      <c r="L25" s="87">
        <v>4.76</v>
      </c>
      <c r="M25" s="87">
        <v>5.0999999999999996</v>
      </c>
      <c r="N25" s="87">
        <v>4.75</v>
      </c>
      <c r="O25" s="87">
        <v>4.53</v>
      </c>
      <c r="P25" s="87">
        <v>4.5199999999999996</v>
      </c>
      <c r="Q25" s="87">
        <v>5</v>
      </c>
      <c r="R25" s="87">
        <v>4.5199999999999996</v>
      </c>
      <c r="S25" s="87">
        <v>4.49</v>
      </c>
      <c r="T25" s="87">
        <v>4.5199999999999996</v>
      </c>
      <c r="U25" s="87">
        <v>4.91</v>
      </c>
      <c r="V25" s="87">
        <v>4.5</v>
      </c>
      <c r="W25" s="87">
        <v>4.29</v>
      </c>
      <c r="X25" s="87">
        <v>4.6100000000000003</v>
      </c>
      <c r="Y25" s="87">
        <v>5.16</v>
      </c>
      <c r="Z25" s="87">
        <v>4.6900000000000004</v>
      </c>
      <c r="AA25" s="87">
        <v>6.53</v>
      </c>
      <c r="AB25" s="87">
        <v>6.46</v>
      </c>
      <c r="AC25" s="87">
        <v>6.92</v>
      </c>
      <c r="AD25" s="87">
        <v>6.52</v>
      </c>
      <c r="AE25" s="87">
        <v>6.96</v>
      </c>
      <c r="AF25" s="87">
        <v>7.16</v>
      </c>
      <c r="AG25" s="87">
        <v>7.88</v>
      </c>
      <c r="AH25" s="87">
        <v>7.32</v>
      </c>
      <c r="AI25" s="87">
        <v>7.26</v>
      </c>
      <c r="AJ25" s="87">
        <v>6.94</v>
      </c>
      <c r="AK25" s="87">
        <v>7.06</v>
      </c>
      <c r="AL25" s="87">
        <v>6.79</v>
      </c>
      <c r="AM25" s="87">
        <v>6.92</v>
      </c>
      <c r="AN25" s="87">
        <v>6.7</v>
      </c>
      <c r="AO25" s="87">
        <v>7.05</v>
      </c>
      <c r="AP25" s="87">
        <v>6.58</v>
      </c>
      <c r="AQ25" s="87">
        <v>6.44</v>
      </c>
      <c r="AR25" s="87">
        <v>6.46</v>
      </c>
      <c r="AS25" s="87">
        <v>6.53</v>
      </c>
      <c r="AT25" s="87">
        <v>6.24</v>
      </c>
      <c r="AU25" s="87">
        <v>5.92</v>
      </c>
      <c r="AV25" s="87">
        <v>5.82</v>
      </c>
      <c r="AW25" s="87">
        <v>5.83</v>
      </c>
      <c r="AX25" s="87">
        <v>5.62</v>
      </c>
      <c r="AY25" s="87">
        <v>5.81</v>
      </c>
      <c r="AZ25" s="87">
        <v>6.02</v>
      </c>
      <c r="BA25" s="87">
        <v>6.11</v>
      </c>
      <c r="BB25" s="87">
        <v>5.82</v>
      </c>
      <c r="BC25" s="87">
        <v>7.01</v>
      </c>
      <c r="BD25" s="87">
        <v>6.58</v>
      </c>
      <c r="BE25" s="87">
        <v>7</v>
      </c>
      <c r="BF25" s="87">
        <v>6.81</v>
      </c>
      <c r="BG25" s="87">
        <v>7.05</v>
      </c>
      <c r="BH25" s="87">
        <v>6.37</v>
      </c>
      <c r="BI25" s="87">
        <v>6.74</v>
      </c>
      <c r="BJ25" s="87">
        <v>6.49</v>
      </c>
      <c r="BK25" s="87">
        <v>6.47</v>
      </c>
      <c r="BL25" s="87">
        <v>6.47</v>
      </c>
      <c r="BM25" s="87">
        <v>6.65</v>
      </c>
      <c r="BN25" s="87">
        <v>6.42</v>
      </c>
      <c r="BO25" s="125">
        <v>6.53</v>
      </c>
      <c r="BP25" s="125">
        <v>6.55</v>
      </c>
      <c r="BQ25" s="125">
        <v>6.46</v>
      </c>
      <c r="BR25" s="125">
        <v>6.36</v>
      </c>
      <c r="BS25" s="62">
        <v>6.85</v>
      </c>
      <c r="BT25" s="125">
        <v>6.46</v>
      </c>
      <c r="BU25" s="125">
        <v>6.56</v>
      </c>
      <c r="BV25" s="125">
        <v>6.76</v>
      </c>
      <c r="BW25" s="62">
        <v>6.71</v>
      </c>
      <c r="BX25" s="87">
        <v>6.51</v>
      </c>
      <c r="BY25" s="65">
        <v>6.16</v>
      </c>
      <c r="BZ25" s="126">
        <v>6.45</v>
      </c>
      <c r="CA25" s="127">
        <v>6.45</v>
      </c>
      <c r="CB25" s="87">
        <v>6.42</v>
      </c>
      <c r="CC25" s="87">
        <v>6.42</v>
      </c>
      <c r="CD25" s="87">
        <v>6.6633333333333331</v>
      </c>
      <c r="CE25" s="87">
        <v>7.17</v>
      </c>
      <c r="CF25" s="87">
        <v>7.17</v>
      </c>
      <c r="CG25" s="87">
        <v>7.51</v>
      </c>
      <c r="CH25" s="87">
        <v>7.36</v>
      </c>
      <c r="CI25" s="87">
        <v>8.18</v>
      </c>
      <c r="CJ25">
        <v>9.1300000000000008</v>
      </c>
      <c r="CK25">
        <v>8.98</v>
      </c>
      <c r="CL25" s="163">
        <f t="shared" si="0"/>
        <v>0.19573901464713725</v>
      </c>
      <c r="CM25" s="160">
        <f t="shared" si="1"/>
        <v>-6.513073440983716E-2</v>
      </c>
      <c r="CN25" s="160">
        <f t="shared" si="2"/>
        <v>-2.3831556447618793E-2</v>
      </c>
      <c r="CO25" s="160">
        <f t="shared" si="3"/>
        <v>4.7301237607723715E-3</v>
      </c>
      <c r="CP25" s="160">
        <f t="shared" si="4"/>
        <v>1.0560675883256217E-3</v>
      </c>
      <c r="CQ25" s="160">
        <f t="shared" si="5"/>
        <v>0.12910434393193007</v>
      </c>
      <c r="CR25" s="160">
        <f t="shared" si="6"/>
        <v>5.2093954419535654E-2</v>
      </c>
      <c r="CS25" s="160">
        <f t="shared" si="7"/>
        <v>1.2881825472042044E-2</v>
      </c>
      <c r="CT25" s="160">
        <f t="shared" si="8"/>
        <v>1.8635118728294417E-2</v>
      </c>
      <c r="CU25" s="160">
        <f t="shared" si="9"/>
        <v>5.1293634883436134E-3</v>
      </c>
      <c r="CV25" s="160">
        <f t="shared" si="10"/>
        <v>-6.6722136578491326E-3</v>
      </c>
      <c r="CW25" s="160">
        <f t="shared" si="11"/>
        <v>8.2376839621421505E-2</v>
      </c>
      <c r="CX25" s="160">
        <f t="shared" si="12"/>
        <v>0.11792793985331668</v>
      </c>
      <c r="CY25" s="160">
        <f t="shared" si="13"/>
        <v>9.9759766916916875E-2</v>
      </c>
      <c r="CZ25" s="211">
        <f t="shared" si="14"/>
        <v>0.19573901464713725</v>
      </c>
      <c r="DA25" s="149">
        <v>2005</v>
      </c>
      <c r="DB25" s="149" t="s">
        <v>221</v>
      </c>
      <c r="DC25" s="156">
        <f>$U$11/$Q$11-1</f>
        <v>0.10971223021582732</v>
      </c>
      <c r="DD25" s="125"/>
    </row>
    <row r="26" spans="1:110">
      <c r="A26"/>
      <c r="B26" s="58" t="s">
        <v>70</v>
      </c>
      <c r="C26" s="87">
        <v>3.93</v>
      </c>
      <c r="D26" s="87">
        <v>4.04</v>
      </c>
      <c r="E26" s="87">
        <v>4.32</v>
      </c>
      <c r="F26" s="87">
        <v>4.1399999999999997</v>
      </c>
      <c r="G26" s="87">
        <v>3.95</v>
      </c>
      <c r="H26" s="87">
        <v>3.95</v>
      </c>
      <c r="I26" s="87">
        <v>4.03</v>
      </c>
      <c r="J26" s="87">
        <v>3.88</v>
      </c>
      <c r="K26" s="87">
        <v>3.93</v>
      </c>
      <c r="L26" s="87">
        <v>3.9</v>
      </c>
      <c r="M26" s="87">
        <v>3.96</v>
      </c>
      <c r="N26" s="87">
        <v>3.9</v>
      </c>
      <c r="O26" s="87">
        <v>3.95</v>
      </c>
      <c r="P26" s="87">
        <v>4.1100000000000003</v>
      </c>
      <c r="Q26" s="87">
        <v>4.29</v>
      </c>
      <c r="R26" s="87">
        <v>4.18</v>
      </c>
      <c r="S26" s="87">
        <v>4.2</v>
      </c>
      <c r="T26" s="87">
        <v>4.43</v>
      </c>
      <c r="U26" s="87">
        <v>4.6100000000000003</v>
      </c>
      <c r="V26" s="87">
        <v>4.4400000000000004</v>
      </c>
      <c r="W26" s="87">
        <v>4.74</v>
      </c>
      <c r="X26" s="87">
        <v>5.0999999999999996</v>
      </c>
      <c r="Y26" s="87">
        <v>5.12</v>
      </c>
      <c r="Z26" s="87">
        <v>4.82</v>
      </c>
      <c r="AA26" s="87">
        <v>4.6900000000000004</v>
      </c>
      <c r="AB26" s="87">
        <v>4.88</v>
      </c>
      <c r="AC26" s="87">
        <v>5.12</v>
      </c>
      <c r="AD26" s="87">
        <v>4.8600000000000003</v>
      </c>
      <c r="AE26" s="87">
        <v>5.03</v>
      </c>
      <c r="AF26" s="87">
        <v>5.3</v>
      </c>
      <c r="AG26" s="87">
        <v>5.75</v>
      </c>
      <c r="AH26" s="87">
        <v>5.79</v>
      </c>
      <c r="AI26" s="87">
        <v>5.96</v>
      </c>
      <c r="AJ26" s="87">
        <v>5.84</v>
      </c>
      <c r="AK26" s="87">
        <v>5.82</v>
      </c>
      <c r="AL26" s="87">
        <v>5.63</v>
      </c>
      <c r="AM26" s="87">
        <v>5.63</v>
      </c>
      <c r="AN26" s="87">
        <v>5.75</v>
      </c>
      <c r="AO26" s="87">
        <v>5.99</v>
      </c>
      <c r="AP26" s="87">
        <v>6.13</v>
      </c>
      <c r="AQ26" s="87">
        <v>6.04</v>
      </c>
      <c r="AR26" s="87">
        <v>6.14</v>
      </c>
      <c r="AS26" s="87">
        <v>6.3</v>
      </c>
      <c r="AT26" s="87">
        <v>6.18</v>
      </c>
      <c r="AU26" s="87">
        <v>6.39</v>
      </c>
      <c r="AV26" s="87">
        <v>6.42</v>
      </c>
      <c r="AW26" s="87">
        <v>6.27</v>
      </c>
      <c r="AX26" s="87">
        <v>6.28</v>
      </c>
      <c r="AY26" s="87">
        <v>6.6</v>
      </c>
      <c r="AZ26" s="87">
        <v>6.68</v>
      </c>
      <c r="BA26" s="87">
        <v>6.81</v>
      </c>
      <c r="BB26" s="87">
        <v>6.7</v>
      </c>
      <c r="BC26" s="87">
        <v>6.95</v>
      </c>
      <c r="BD26" s="87">
        <v>6.86</v>
      </c>
      <c r="BE26" s="87">
        <v>7.12</v>
      </c>
      <c r="BF26" s="87">
        <v>6.93</v>
      </c>
      <c r="BG26" s="87">
        <v>6.91</v>
      </c>
      <c r="BH26" s="87">
        <v>6.86</v>
      </c>
      <c r="BI26" s="87">
        <v>6.92</v>
      </c>
      <c r="BJ26" s="87">
        <v>6.75</v>
      </c>
      <c r="BK26" s="87">
        <v>6.65</v>
      </c>
      <c r="BL26" s="87">
        <v>6.9</v>
      </c>
      <c r="BM26" s="87">
        <v>6.98</v>
      </c>
      <c r="BN26" s="87">
        <v>7.39</v>
      </c>
      <c r="BO26" s="125">
        <v>7.68</v>
      </c>
      <c r="BP26" s="125">
        <v>7.49</v>
      </c>
      <c r="BQ26" s="125">
        <v>7.48</v>
      </c>
      <c r="BR26" s="125">
        <v>7.52</v>
      </c>
      <c r="BS26" s="62">
        <v>7.15</v>
      </c>
      <c r="BT26" s="125">
        <v>7.14</v>
      </c>
      <c r="BU26" s="125">
        <v>7.14</v>
      </c>
      <c r="BV26" s="125">
        <v>7.21</v>
      </c>
      <c r="BW26" s="62">
        <v>7.41</v>
      </c>
      <c r="BX26" s="87">
        <v>7.38</v>
      </c>
      <c r="BY26" s="65">
        <v>7.22</v>
      </c>
      <c r="BZ26" s="126">
        <v>7.2</v>
      </c>
      <c r="CA26" s="127">
        <v>6.67</v>
      </c>
      <c r="CB26" s="87">
        <v>6.99</v>
      </c>
      <c r="CC26" s="87">
        <v>6.99</v>
      </c>
      <c r="CD26" s="87">
        <v>6.6766666666666667</v>
      </c>
      <c r="CE26" s="87">
        <v>6.91</v>
      </c>
      <c r="CF26" s="87">
        <v>7.08</v>
      </c>
      <c r="CG26" s="87">
        <v>7.64</v>
      </c>
      <c r="CH26" s="87">
        <v>7.38</v>
      </c>
      <c r="CI26" s="87">
        <v>7.85</v>
      </c>
      <c r="CJ26">
        <v>8.76</v>
      </c>
      <c r="CK26">
        <v>8.68</v>
      </c>
      <c r="CL26" s="163">
        <f t="shared" si="0"/>
        <v>0.13612565445026178</v>
      </c>
      <c r="CM26" s="160">
        <f t="shared" si="1"/>
        <v>7.0493571389774138E-3</v>
      </c>
      <c r="CN26" s="160">
        <f t="shared" si="2"/>
        <v>2.0639469166050556E-2</v>
      </c>
      <c r="CO26" s="160">
        <f t="shared" si="3"/>
        <v>-5.6386786363903124E-2</v>
      </c>
      <c r="CP26" s="160">
        <f t="shared" si="4"/>
        <v>-3.7964576074332179E-2</v>
      </c>
      <c r="CQ26" s="160">
        <f t="shared" si="5"/>
        <v>5.5040596045467606E-2</v>
      </c>
      <c r="CR26" s="160">
        <f t="shared" si="6"/>
        <v>-5.3666166166166276E-2</v>
      </c>
      <c r="CS26" s="160">
        <f t="shared" si="7"/>
        <v>-6.2764072509199825E-2</v>
      </c>
      <c r="CT26" s="160">
        <f t="shared" si="8"/>
        <v>-8.531177469756096E-2</v>
      </c>
      <c r="CU26" s="160">
        <f t="shared" si="9"/>
        <v>-7.1662582281982551E-2</v>
      </c>
      <c r="CV26" s="160">
        <f t="shared" si="10"/>
        <v>-5.8825027764474874E-3</v>
      </c>
      <c r="CW26" s="160">
        <f t="shared" si="11"/>
        <v>7.7546857807019504E-2</v>
      </c>
      <c r="CX26" s="160">
        <f t="shared" si="12"/>
        <v>8.185484811041413E-2</v>
      </c>
      <c r="CY26" s="160">
        <f t="shared" si="13"/>
        <v>4.0146406720041411E-2</v>
      </c>
      <c r="CZ26" s="211">
        <f t="shared" si="14"/>
        <v>0.13612565445026178</v>
      </c>
      <c r="DA26" s="149">
        <v>2005</v>
      </c>
      <c r="DB26" s="149" t="s">
        <v>174</v>
      </c>
      <c r="DC26" s="156">
        <f>$V$11/$R$11-1</f>
        <v>0.15116279069767447</v>
      </c>
      <c r="DD26" s="125"/>
    </row>
    <row r="27" spans="1:110">
      <c r="A27"/>
      <c r="B27" s="58" t="s">
        <v>71</v>
      </c>
      <c r="C27" s="87">
        <v>3.83</v>
      </c>
      <c r="D27" s="87">
        <v>4.4000000000000004</v>
      </c>
      <c r="E27" s="87">
        <v>4.6900000000000004</v>
      </c>
      <c r="F27" s="87">
        <v>3.76</v>
      </c>
      <c r="G27" s="87">
        <v>3.82</v>
      </c>
      <c r="H27" s="87">
        <v>4.09</v>
      </c>
      <c r="I27" s="87">
        <v>4.49</v>
      </c>
      <c r="J27" s="87">
        <v>3.82</v>
      </c>
      <c r="K27" s="87">
        <v>3.85</v>
      </c>
      <c r="L27" s="87">
        <v>4.29</v>
      </c>
      <c r="M27" s="87">
        <v>4.53</v>
      </c>
      <c r="N27" s="87">
        <v>3.93</v>
      </c>
      <c r="O27" s="87">
        <v>4.03</v>
      </c>
      <c r="P27" s="87">
        <v>4.29</v>
      </c>
      <c r="Q27" s="87">
        <v>4.84</v>
      </c>
      <c r="R27" s="87">
        <v>4.13</v>
      </c>
      <c r="S27" s="87">
        <v>4.1900000000000004</v>
      </c>
      <c r="T27" s="87">
        <v>4.6399999999999997</v>
      </c>
      <c r="U27" s="87">
        <v>5.0599999999999996</v>
      </c>
      <c r="V27" s="87">
        <v>4.34</v>
      </c>
      <c r="W27" s="87">
        <v>4.72</v>
      </c>
      <c r="X27" s="87">
        <v>4.7300000000000004</v>
      </c>
      <c r="Y27" s="87">
        <v>5.57</v>
      </c>
      <c r="Z27" s="87">
        <v>4.6500000000000004</v>
      </c>
      <c r="AA27" s="87">
        <v>4.47</v>
      </c>
      <c r="AB27" s="87">
        <v>4.7</v>
      </c>
      <c r="AC27" s="87">
        <v>5.3</v>
      </c>
      <c r="AD27" s="87">
        <v>4.46</v>
      </c>
      <c r="AE27" s="87">
        <v>4.34</v>
      </c>
      <c r="AF27" s="87">
        <v>4.7699999999999996</v>
      </c>
      <c r="AG27" s="87">
        <v>5.49</v>
      </c>
      <c r="AH27" s="87">
        <v>4.59</v>
      </c>
      <c r="AI27" s="87">
        <v>4.95</v>
      </c>
      <c r="AJ27" s="87">
        <v>5.13</v>
      </c>
      <c r="AK27" s="87">
        <v>6.08</v>
      </c>
      <c r="AL27" s="87">
        <v>4.91</v>
      </c>
      <c r="AM27" s="87">
        <v>4.8899999999999997</v>
      </c>
      <c r="AN27" s="87">
        <v>5.27</v>
      </c>
      <c r="AO27" s="87">
        <v>6.17</v>
      </c>
      <c r="AP27" s="87">
        <v>5.05</v>
      </c>
      <c r="AQ27" s="87">
        <v>5.04</v>
      </c>
      <c r="AR27" s="87">
        <v>5.0999999999999996</v>
      </c>
      <c r="AS27" s="87">
        <v>5.72</v>
      </c>
      <c r="AT27" s="87">
        <v>4.95</v>
      </c>
      <c r="AU27" s="87">
        <v>4.8499999999999996</v>
      </c>
      <c r="AV27" s="87">
        <v>5.23</v>
      </c>
      <c r="AW27" s="87">
        <v>6.01</v>
      </c>
      <c r="AX27" s="87">
        <v>5.03</v>
      </c>
      <c r="AY27" s="87">
        <v>5.45</v>
      </c>
      <c r="AZ27" s="87">
        <v>5.41</v>
      </c>
      <c r="BA27" s="87">
        <v>6.26</v>
      </c>
      <c r="BB27" s="87">
        <v>5.36</v>
      </c>
      <c r="BC27" s="87">
        <v>5.52</v>
      </c>
      <c r="BD27" s="87">
        <v>5.61</v>
      </c>
      <c r="BE27" s="87">
        <v>6.66</v>
      </c>
      <c r="BF27" s="87">
        <v>5.0199999999999996</v>
      </c>
      <c r="BG27" s="87">
        <v>5.41</v>
      </c>
      <c r="BH27" s="87">
        <v>5.9</v>
      </c>
      <c r="BI27" s="87">
        <v>6.94</v>
      </c>
      <c r="BJ27" s="87">
        <v>5.28</v>
      </c>
      <c r="BK27" s="87">
        <v>5.27</v>
      </c>
      <c r="BL27" s="87">
        <v>6.02</v>
      </c>
      <c r="BM27" s="87">
        <v>7.64</v>
      </c>
      <c r="BN27" s="87">
        <v>5.18</v>
      </c>
      <c r="BO27" s="125">
        <v>5.34</v>
      </c>
      <c r="BP27" s="125">
        <v>6.03</v>
      </c>
      <c r="BQ27" s="125">
        <v>7.97</v>
      </c>
      <c r="BR27" s="125">
        <v>5.38</v>
      </c>
      <c r="BS27" s="62">
        <v>5.95</v>
      </c>
      <c r="BT27" s="125">
        <v>6.58</v>
      </c>
      <c r="BU27" s="125">
        <v>8.09</v>
      </c>
      <c r="BV27" s="125">
        <v>5.63</v>
      </c>
      <c r="BW27" s="62">
        <v>6.21</v>
      </c>
      <c r="BX27" s="87">
        <v>6.5</v>
      </c>
      <c r="BY27" s="65">
        <v>8.33</v>
      </c>
      <c r="BZ27" s="126">
        <v>5.78</v>
      </c>
      <c r="CA27" s="127">
        <v>6.05</v>
      </c>
      <c r="CB27" s="87">
        <v>6.48</v>
      </c>
      <c r="CC27" s="87">
        <v>6.48</v>
      </c>
      <c r="CD27" s="87">
        <v>5.4900000000000011</v>
      </c>
      <c r="CE27" s="87">
        <v>5.94</v>
      </c>
      <c r="CF27" s="87">
        <v>7.97</v>
      </c>
      <c r="CG27" s="87">
        <v>8.15</v>
      </c>
      <c r="CH27" s="87">
        <v>6.67</v>
      </c>
      <c r="CI27" s="87">
        <v>5.9</v>
      </c>
      <c r="CJ27">
        <v>7.38</v>
      </c>
      <c r="CK27">
        <v>7.41</v>
      </c>
      <c r="CL27" s="163">
        <f t="shared" si="0"/>
        <v>-9.0797546012269956E-2</v>
      </c>
      <c r="CM27" s="160">
        <f t="shared" si="1"/>
        <v>2.5511129981612628E-2</v>
      </c>
      <c r="CN27" s="160">
        <f t="shared" si="2"/>
        <v>4.8669415732271279E-2</v>
      </c>
      <c r="CO27" s="160">
        <f t="shared" si="3"/>
        <v>1.7713365539452443E-2</v>
      </c>
      <c r="CP27" s="160">
        <f t="shared" si="4"/>
        <v>1.1804029304029316E-2</v>
      </c>
      <c r="CQ27" s="160">
        <f t="shared" si="5"/>
        <v>-0.13519228381007573</v>
      </c>
      <c r="CR27" s="160">
        <f t="shared" si="6"/>
        <v>-3.1153991361603767E-2</v>
      </c>
      <c r="CS27" s="160">
        <f t="shared" si="7"/>
        <v>-0.11692789968652019</v>
      </c>
      <c r="CT27" s="160">
        <f t="shared" si="8"/>
        <v>0.13175096042669052</v>
      </c>
      <c r="CU27" s="160">
        <f t="shared" si="9"/>
        <v>9.3063481406885196E-2</v>
      </c>
      <c r="CV27" s="160">
        <f t="shared" si="10"/>
        <v>0.10371175792721446</v>
      </c>
      <c r="CW27" s="160">
        <f t="shared" si="11"/>
        <v>-6.5221881199056628E-2</v>
      </c>
      <c r="CX27" s="160">
        <f t="shared" si="12"/>
        <v>-0.22946089099598055</v>
      </c>
      <c r="CY27" s="160">
        <f t="shared" si="13"/>
        <v>-0.18677679374249034</v>
      </c>
      <c r="CZ27" s="211">
        <f t="shared" si="14"/>
        <v>-9.079754601226997E-2</v>
      </c>
      <c r="DA27" s="149">
        <v>2006</v>
      </c>
      <c r="DB27" s="149" t="s">
        <v>175</v>
      </c>
      <c r="DC27" s="156">
        <f>$W$11/$S$11-1</f>
        <v>0.11787072243346008</v>
      </c>
      <c r="DD27" s="125"/>
    </row>
    <row r="28" spans="1:110">
      <c r="A28"/>
      <c r="B28" s="58" t="s">
        <v>72</v>
      </c>
      <c r="C28" s="87">
        <v>4.49</v>
      </c>
      <c r="D28" s="87">
        <v>4.57</v>
      </c>
      <c r="E28" s="87">
        <v>4.67</v>
      </c>
      <c r="F28" s="87">
        <v>4.4400000000000004</v>
      </c>
      <c r="G28" s="87">
        <v>4.4800000000000004</v>
      </c>
      <c r="H28" s="87">
        <v>4.5599999999999996</v>
      </c>
      <c r="I28" s="87">
        <v>4.72</v>
      </c>
      <c r="J28" s="87">
        <v>4.34</v>
      </c>
      <c r="K28" s="87">
        <v>4.57</v>
      </c>
      <c r="L28" s="87">
        <v>4.6399999999999997</v>
      </c>
      <c r="M28" s="87">
        <v>4.8600000000000003</v>
      </c>
      <c r="N28" s="87">
        <v>4.3600000000000003</v>
      </c>
      <c r="O28" s="87">
        <v>4.41</v>
      </c>
      <c r="P28" s="87">
        <v>4.7699999999999996</v>
      </c>
      <c r="Q28" s="87">
        <v>4.95</v>
      </c>
      <c r="R28" s="87">
        <v>4.5999999999999996</v>
      </c>
      <c r="S28" s="87">
        <v>4.5999999999999996</v>
      </c>
      <c r="T28" s="87">
        <v>4.76</v>
      </c>
      <c r="U28" s="87">
        <v>5.18</v>
      </c>
      <c r="V28" s="87">
        <v>4.8499999999999996</v>
      </c>
      <c r="W28" s="87">
        <v>4.92</v>
      </c>
      <c r="X28" s="87">
        <v>5.36</v>
      </c>
      <c r="Y28" s="87">
        <v>5.57</v>
      </c>
      <c r="Z28" s="87">
        <v>4.93</v>
      </c>
      <c r="AA28" s="87">
        <v>4.83</v>
      </c>
      <c r="AB28" s="87">
        <v>5.25</v>
      </c>
      <c r="AC28" s="87">
        <v>5.36</v>
      </c>
      <c r="AD28" s="87">
        <v>5.05</v>
      </c>
      <c r="AE28" s="87">
        <v>5.12</v>
      </c>
      <c r="AF28" s="87">
        <v>5.76</v>
      </c>
      <c r="AG28" s="87">
        <v>6.2</v>
      </c>
      <c r="AH28" s="87">
        <v>5.63</v>
      </c>
      <c r="AI28" s="87">
        <v>6.09</v>
      </c>
      <c r="AJ28" s="87">
        <v>6.26</v>
      </c>
      <c r="AK28" s="87">
        <v>6.13</v>
      </c>
      <c r="AL28" s="87">
        <v>5.94</v>
      </c>
      <c r="AM28" s="87">
        <v>5.88</v>
      </c>
      <c r="AN28" s="87">
        <v>6.2</v>
      </c>
      <c r="AO28" s="87">
        <v>6.49</v>
      </c>
      <c r="AP28" s="87">
        <v>6.32</v>
      </c>
      <c r="AQ28" s="87">
        <v>6.41</v>
      </c>
      <c r="AR28" s="87">
        <v>6.81</v>
      </c>
      <c r="AS28" s="87">
        <v>7</v>
      </c>
      <c r="AT28" s="87">
        <v>6.56</v>
      </c>
      <c r="AU28" s="87">
        <v>6.87</v>
      </c>
      <c r="AV28" s="87">
        <v>7.2</v>
      </c>
      <c r="AW28" s="87">
        <v>7.29</v>
      </c>
      <c r="AX28" s="87">
        <v>6.97</v>
      </c>
      <c r="AY28" s="87">
        <v>7.24</v>
      </c>
      <c r="AZ28" s="87">
        <v>7.47</v>
      </c>
      <c r="BA28" s="87">
        <v>7.7</v>
      </c>
      <c r="BB28" s="87">
        <v>7.14</v>
      </c>
      <c r="BC28" s="87">
        <v>7.53</v>
      </c>
      <c r="BD28" s="87">
        <v>7.82</v>
      </c>
      <c r="BE28" s="87">
        <v>8.14</v>
      </c>
      <c r="BF28" s="87">
        <v>7.68</v>
      </c>
      <c r="BG28" s="87">
        <v>7.61</v>
      </c>
      <c r="BH28" s="87">
        <v>7.68</v>
      </c>
      <c r="BI28" s="87">
        <v>7.71</v>
      </c>
      <c r="BJ28" s="87">
        <v>7.41</v>
      </c>
      <c r="BK28" s="87">
        <v>7.5</v>
      </c>
      <c r="BL28" s="87">
        <v>7.55</v>
      </c>
      <c r="BM28" s="87">
        <v>7.53</v>
      </c>
      <c r="BN28" s="87">
        <v>7.37</v>
      </c>
      <c r="BO28" s="125">
        <v>7.44</v>
      </c>
      <c r="BP28" s="125">
        <v>7.61</v>
      </c>
      <c r="BQ28" s="125">
        <v>7.73</v>
      </c>
      <c r="BR28" s="125">
        <v>7.36</v>
      </c>
      <c r="BS28" s="62">
        <v>7.37</v>
      </c>
      <c r="BT28" s="125">
        <v>7.48</v>
      </c>
      <c r="BU28" s="125">
        <v>7.62</v>
      </c>
      <c r="BV28" s="125">
        <v>7.36</v>
      </c>
      <c r="BW28" s="62">
        <v>7.4</v>
      </c>
      <c r="BX28" s="87">
        <v>7.26</v>
      </c>
      <c r="BY28" s="65">
        <v>7.18</v>
      </c>
      <c r="BZ28" s="126">
        <v>7.22</v>
      </c>
      <c r="CA28" s="127">
        <v>7.07</v>
      </c>
      <c r="CB28" s="87">
        <v>7.15</v>
      </c>
      <c r="CC28" s="87">
        <v>7.15</v>
      </c>
      <c r="CD28" s="87">
        <v>7.2033333333333331</v>
      </c>
      <c r="CE28" s="87">
        <v>7.36</v>
      </c>
      <c r="CF28" s="87">
        <v>7.41</v>
      </c>
      <c r="CG28" s="87">
        <v>7.34</v>
      </c>
      <c r="CH28" s="87">
        <v>7.38</v>
      </c>
      <c r="CI28" s="87">
        <v>7.73</v>
      </c>
      <c r="CJ28">
        <v>8.2899999999999991</v>
      </c>
      <c r="CK28">
        <v>8.44</v>
      </c>
      <c r="CL28" s="163">
        <f t="shared" si="0"/>
        <v>0.14986376021798362</v>
      </c>
      <c r="CM28" s="160">
        <f t="shared" si="1"/>
        <v>-6.1897906805970702E-2</v>
      </c>
      <c r="CN28" s="160">
        <f t="shared" si="2"/>
        <v>3.004692587626763E-3</v>
      </c>
      <c r="CO28" s="160">
        <f t="shared" si="3"/>
        <v>-1.1163337250294156E-3</v>
      </c>
      <c r="CP28" s="160">
        <f t="shared" si="4"/>
        <v>-2.7056277056274579E-4</v>
      </c>
      <c r="CQ28" s="160">
        <f t="shared" si="5"/>
        <v>8.2718278743636603E-2</v>
      </c>
      <c r="CR28" s="160">
        <f t="shared" si="6"/>
        <v>1.6710616433608036E-2</v>
      </c>
      <c r="CS28" s="160">
        <f t="shared" si="7"/>
        <v>-5.772769395166108E-2</v>
      </c>
      <c r="CT28" s="160">
        <f t="shared" si="8"/>
        <v>-6.1823674814611304E-2</v>
      </c>
      <c r="CU28" s="160">
        <f t="shared" si="9"/>
        <v>-0.13807914140240432</v>
      </c>
      <c r="CV28" s="160">
        <f t="shared" si="10"/>
        <v>-8.6698807241545273E-2</v>
      </c>
      <c r="CW28" s="160">
        <f t="shared" si="11"/>
        <v>-8.2161353346150851E-3</v>
      </c>
      <c r="CX28" s="160">
        <f t="shared" si="12"/>
        <v>-3.667485293489807E-2</v>
      </c>
      <c r="CY28" s="160">
        <f t="shared" si="13"/>
        <v>5.3884512487763242E-2</v>
      </c>
      <c r="CZ28" s="211">
        <f t="shared" si="14"/>
        <v>0.14986376021798362</v>
      </c>
      <c r="DA28" s="149">
        <v>2006</v>
      </c>
      <c r="DB28" s="149" t="s">
        <v>176</v>
      </c>
      <c r="DC28" s="156">
        <f>$Y$11/$U$11-1</f>
        <v>6.1588330632090793E-2</v>
      </c>
      <c r="DD28" s="125"/>
    </row>
    <row r="29" spans="1:110">
      <c r="A29"/>
      <c r="B29" s="58" t="s">
        <v>73</v>
      </c>
      <c r="C29" s="87">
        <v>2.89</v>
      </c>
      <c r="D29" s="87">
        <v>3.16</v>
      </c>
      <c r="E29" s="87">
        <v>3.46</v>
      </c>
      <c r="F29" s="87">
        <v>2.75</v>
      </c>
      <c r="G29" s="87">
        <v>2.83</v>
      </c>
      <c r="H29" s="87">
        <v>3.09</v>
      </c>
      <c r="I29" s="87">
        <v>3.53</v>
      </c>
      <c r="J29" s="87">
        <v>2.95</v>
      </c>
      <c r="K29" s="87">
        <v>2.98</v>
      </c>
      <c r="L29" s="87">
        <v>3.28</v>
      </c>
      <c r="M29" s="87">
        <v>3.61</v>
      </c>
      <c r="N29" s="87">
        <v>3.02</v>
      </c>
      <c r="O29" s="87">
        <v>3.06</v>
      </c>
      <c r="P29" s="87">
        <v>3.41</v>
      </c>
      <c r="Q29" s="87">
        <v>3.79</v>
      </c>
      <c r="R29" s="87">
        <v>3.15</v>
      </c>
      <c r="S29" s="87">
        <v>3.15</v>
      </c>
      <c r="T29" s="87">
        <v>3.68</v>
      </c>
      <c r="U29" s="87">
        <v>4.34</v>
      </c>
      <c r="V29" s="87">
        <v>3.33</v>
      </c>
      <c r="W29" s="87">
        <v>3.42</v>
      </c>
      <c r="X29" s="87">
        <v>4.03</v>
      </c>
      <c r="Y29" s="87">
        <v>4.7</v>
      </c>
      <c r="Z29" s="87">
        <v>4.09</v>
      </c>
      <c r="AA29" s="87">
        <v>4.0999999999999996</v>
      </c>
      <c r="AB29" s="87">
        <v>4.5999999999999996</v>
      </c>
      <c r="AC29" s="87">
        <v>4.8899999999999997</v>
      </c>
      <c r="AD29" s="87">
        <v>4.34</v>
      </c>
      <c r="AE29" s="87">
        <v>4.3600000000000003</v>
      </c>
      <c r="AF29" s="87">
        <v>4.7300000000000004</v>
      </c>
      <c r="AG29" s="87">
        <v>5.34</v>
      </c>
      <c r="AH29" s="87">
        <v>4.91</v>
      </c>
      <c r="AI29" s="87">
        <v>4.88</v>
      </c>
      <c r="AJ29" s="87">
        <v>4.95</v>
      </c>
      <c r="AK29" s="87">
        <v>5.21</v>
      </c>
      <c r="AL29" s="87">
        <v>4.68</v>
      </c>
      <c r="AM29" s="87">
        <v>4.7</v>
      </c>
      <c r="AN29" s="87">
        <v>5</v>
      </c>
      <c r="AO29" s="87">
        <v>5.39</v>
      </c>
      <c r="AP29" s="87">
        <v>5.17</v>
      </c>
      <c r="AQ29" s="87">
        <v>5.07</v>
      </c>
      <c r="AR29" s="87">
        <v>5.43</v>
      </c>
      <c r="AS29" s="87">
        <v>5.67</v>
      </c>
      <c r="AT29" s="87">
        <v>5.21</v>
      </c>
      <c r="AU29" s="87">
        <v>5.2</v>
      </c>
      <c r="AV29" s="87">
        <v>5.44</v>
      </c>
      <c r="AW29" s="87">
        <v>5.61</v>
      </c>
      <c r="AX29" s="87">
        <v>5.18</v>
      </c>
      <c r="AY29" s="87">
        <v>5.4</v>
      </c>
      <c r="AZ29" s="87">
        <v>5.57</v>
      </c>
      <c r="BA29" s="87">
        <v>6.21</v>
      </c>
      <c r="BB29" s="87">
        <v>5.63</v>
      </c>
      <c r="BC29" s="87">
        <v>5.92</v>
      </c>
      <c r="BD29" s="87">
        <v>5.68</v>
      </c>
      <c r="BE29" s="87">
        <v>5.9</v>
      </c>
      <c r="BF29" s="87">
        <v>5.21</v>
      </c>
      <c r="BG29" s="87">
        <v>5.35</v>
      </c>
      <c r="BH29" s="87">
        <v>5.28</v>
      </c>
      <c r="BI29" s="87">
        <v>5.84</v>
      </c>
      <c r="BJ29" s="87">
        <v>5.47</v>
      </c>
      <c r="BK29" s="87">
        <v>5.4</v>
      </c>
      <c r="BL29" s="87">
        <v>5.57</v>
      </c>
      <c r="BM29" s="87">
        <v>5.92</v>
      </c>
      <c r="BN29" s="87">
        <v>5.77</v>
      </c>
      <c r="BO29" s="125">
        <v>5.77</v>
      </c>
      <c r="BP29" s="125">
        <v>5.68</v>
      </c>
      <c r="BQ29" s="125">
        <v>5.79</v>
      </c>
      <c r="BR29" s="125">
        <v>5.62</v>
      </c>
      <c r="BS29" s="62">
        <v>5.45</v>
      </c>
      <c r="BT29" s="125">
        <v>5.66</v>
      </c>
      <c r="BU29" s="125">
        <v>5.41</v>
      </c>
      <c r="BV29" s="125">
        <v>5.55</v>
      </c>
      <c r="BW29" s="62">
        <v>5.39</v>
      </c>
      <c r="BX29" s="87">
        <v>5.39</v>
      </c>
      <c r="BY29" s="65">
        <v>5.41</v>
      </c>
      <c r="BZ29" s="126">
        <v>5.37</v>
      </c>
      <c r="CA29" s="127">
        <v>5.1100000000000003</v>
      </c>
      <c r="CB29" s="87">
        <v>5.1100000000000003</v>
      </c>
      <c r="CC29" s="87">
        <v>5.1100000000000003</v>
      </c>
      <c r="CD29" s="87">
        <v>5.2399999999999993</v>
      </c>
      <c r="CE29" s="87">
        <v>5.68</v>
      </c>
      <c r="CF29" s="87">
        <v>5.65</v>
      </c>
      <c r="CG29" s="87">
        <v>6.1</v>
      </c>
      <c r="CH29" s="87">
        <v>5.98</v>
      </c>
      <c r="CI29" s="87">
        <v>6.5</v>
      </c>
      <c r="CJ29">
        <v>7.76</v>
      </c>
      <c r="CK29">
        <v>7.59</v>
      </c>
      <c r="CL29" s="163">
        <f t="shared" si="0"/>
        <v>0.24426229508196726</v>
      </c>
      <c r="CM29" s="160">
        <f t="shared" si="1"/>
        <v>-4.1551246537396835E-3</v>
      </c>
      <c r="CN29" s="160">
        <f t="shared" si="2"/>
        <v>-1.0406000714370763E-2</v>
      </c>
      <c r="CO29" s="160">
        <f t="shared" si="3"/>
        <v>-8.4697910784866451E-3</v>
      </c>
      <c r="CP29" s="160">
        <f t="shared" si="4"/>
        <v>-3.7067099567099505E-2</v>
      </c>
      <c r="CQ29" s="160">
        <f t="shared" si="5"/>
        <v>3.1443686659442929E-2</v>
      </c>
      <c r="CR29" s="160">
        <f t="shared" si="6"/>
        <v>-5.1895470889886698E-3</v>
      </c>
      <c r="CS29" s="160">
        <f t="shared" si="7"/>
        <v>1.2799906753614795E-2</v>
      </c>
      <c r="CT29" s="160">
        <f t="shared" si="8"/>
        <v>7.4878355927895379E-3</v>
      </c>
      <c r="CU29" s="160">
        <f t="shared" si="9"/>
        <v>2.9085201104403852E-2</v>
      </c>
      <c r="CV29" s="160">
        <f t="shared" si="10"/>
        <v>2.9996884249883504E-2</v>
      </c>
      <c r="CW29" s="160">
        <f t="shared" si="11"/>
        <v>8.5878322718048766E-2</v>
      </c>
      <c r="CX29" s="160">
        <f t="shared" si="12"/>
        <v>0.21801803995082203</v>
      </c>
      <c r="CY29" s="160">
        <f t="shared" si="13"/>
        <v>0.14828304735174688</v>
      </c>
      <c r="CZ29" s="211">
        <f t="shared" si="14"/>
        <v>0.24426229508196726</v>
      </c>
      <c r="DA29" s="149">
        <v>2006</v>
      </c>
      <c r="DB29" s="149" t="s">
        <v>177</v>
      </c>
      <c r="DC29" s="156">
        <f>$Z$11/$V$11-1</f>
        <v>2.1885521885521841E-2</v>
      </c>
      <c r="DD29" s="125"/>
    </row>
    <row r="30" spans="1:110">
      <c r="A30"/>
      <c r="B30" s="58" t="s">
        <v>74</v>
      </c>
      <c r="C30" s="87">
        <v>6.82</v>
      </c>
      <c r="D30" s="87">
        <v>6.3</v>
      </c>
      <c r="E30" s="87">
        <v>4.88</v>
      </c>
      <c r="F30" s="87">
        <v>4.21</v>
      </c>
      <c r="G30" s="87">
        <v>3.88</v>
      </c>
      <c r="H30" s="87">
        <v>4.38</v>
      </c>
      <c r="I30" s="87">
        <v>4.74</v>
      </c>
      <c r="J30" s="87">
        <v>4.63</v>
      </c>
      <c r="K30" s="87">
        <v>4.91</v>
      </c>
      <c r="L30" s="87">
        <v>5.94</v>
      </c>
      <c r="M30" s="87">
        <v>5.93</v>
      </c>
      <c r="N30" s="87">
        <v>5.51</v>
      </c>
      <c r="O30" s="87">
        <v>5.54</v>
      </c>
      <c r="P30" s="87">
        <v>5.73</v>
      </c>
      <c r="Q30" s="87">
        <v>6.16</v>
      </c>
      <c r="R30" s="87">
        <v>5.82</v>
      </c>
      <c r="S30" s="87">
        <v>5.91</v>
      </c>
      <c r="T30" s="87">
        <v>5.98</v>
      </c>
      <c r="U30" s="87">
        <v>6.85</v>
      </c>
      <c r="V30" s="87">
        <v>8.26</v>
      </c>
      <c r="W30" s="87">
        <v>7.57</v>
      </c>
      <c r="X30" s="87">
        <v>6.43</v>
      </c>
      <c r="Y30" s="87">
        <v>6.81</v>
      </c>
      <c r="Z30" s="87">
        <v>6.73</v>
      </c>
      <c r="AA30" s="87">
        <v>6.83</v>
      </c>
      <c r="AB30" s="87">
        <v>6.92</v>
      </c>
      <c r="AC30" s="87">
        <v>6.77</v>
      </c>
      <c r="AD30" s="87">
        <v>6.57</v>
      </c>
      <c r="AE30" s="87">
        <v>6.65</v>
      </c>
      <c r="AF30" s="87">
        <v>7.74</v>
      </c>
      <c r="AG30" s="87">
        <v>9.2200000000000006</v>
      </c>
      <c r="AH30" s="87">
        <v>8.09</v>
      </c>
      <c r="AI30" s="87">
        <v>6.48</v>
      </c>
      <c r="AJ30" s="87">
        <v>5.34</v>
      </c>
      <c r="AK30" s="87">
        <v>4.7699999999999996</v>
      </c>
      <c r="AL30" s="87">
        <v>4.59</v>
      </c>
      <c r="AM30" s="87">
        <v>6.16</v>
      </c>
      <c r="AN30" s="87">
        <v>5.72</v>
      </c>
      <c r="AO30" s="87">
        <v>5.96</v>
      </c>
      <c r="AP30" s="87">
        <v>5.57</v>
      </c>
      <c r="AQ30" s="87">
        <v>5.29</v>
      </c>
      <c r="AR30" s="87">
        <v>5.83</v>
      </c>
      <c r="AS30" s="87">
        <v>6.15</v>
      </c>
      <c r="AT30" s="87">
        <v>5.44</v>
      </c>
      <c r="AU30" s="87">
        <v>4.91</v>
      </c>
      <c r="AV30" s="87">
        <v>4.5999999999999996</v>
      </c>
      <c r="AW30" s="87">
        <v>4.6100000000000003</v>
      </c>
      <c r="AX30" s="87">
        <v>4.93</v>
      </c>
      <c r="AY30" s="87">
        <v>5.88</v>
      </c>
      <c r="AZ30" s="87">
        <v>5.86</v>
      </c>
      <c r="BA30" s="87">
        <v>6.18</v>
      </c>
      <c r="BB30" s="87">
        <v>5.76</v>
      </c>
      <c r="BC30" s="87">
        <v>5.63</v>
      </c>
      <c r="BD30" s="87">
        <v>6.58</v>
      </c>
      <c r="BE30" s="87">
        <v>6.39</v>
      </c>
      <c r="BF30" s="87">
        <v>5.55</v>
      </c>
      <c r="BG30" s="87">
        <v>5.49</v>
      </c>
      <c r="BH30" s="87">
        <v>5.37</v>
      </c>
      <c r="BI30" s="87">
        <v>5.51</v>
      </c>
      <c r="BJ30" s="87">
        <v>5.27</v>
      </c>
      <c r="BK30" s="87">
        <v>4.99</v>
      </c>
      <c r="BL30" s="87">
        <v>4.74</v>
      </c>
      <c r="BM30" s="87">
        <v>5.23</v>
      </c>
      <c r="BN30" s="87">
        <v>5.35</v>
      </c>
      <c r="BO30" s="125">
        <v>5.0999999999999996</v>
      </c>
      <c r="BP30" s="125">
        <v>5.47</v>
      </c>
      <c r="BQ30" s="125">
        <v>5.85</v>
      </c>
      <c r="BR30" s="125">
        <v>5.46</v>
      </c>
      <c r="BS30" s="62">
        <v>5.29</v>
      </c>
      <c r="BT30" s="125">
        <v>5.21</v>
      </c>
      <c r="BU30" s="125">
        <v>5.44</v>
      </c>
      <c r="BV30" s="125">
        <v>5.22</v>
      </c>
      <c r="BW30" s="62">
        <v>5.05</v>
      </c>
      <c r="BX30" s="87">
        <v>5.42</v>
      </c>
      <c r="BY30" s="65">
        <v>5.15</v>
      </c>
      <c r="BZ30" s="126">
        <v>5.03</v>
      </c>
      <c r="CA30" s="127">
        <v>4.59</v>
      </c>
      <c r="CB30" s="87">
        <v>4.6900000000000004</v>
      </c>
      <c r="CC30" s="87">
        <v>4.6900000000000004</v>
      </c>
      <c r="CD30" s="87">
        <v>5.29</v>
      </c>
      <c r="CE30" s="87">
        <v>5.34</v>
      </c>
      <c r="CF30" s="87">
        <v>6.39</v>
      </c>
      <c r="CG30" s="87">
        <v>6.54</v>
      </c>
      <c r="CH30" s="87">
        <v>6.18</v>
      </c>
      <c r="CI30" s="87">
        <v>6.26</v>
      </c>
      <c r="CJ30">
        <v>6.83</v>
      </c>
      <c r="CK30">
        <v>7.27</v>
      </c>
      <c r="CL30" s="163">
        <f t="shared" si="0"/>
        <v>0.11162079510703357</v>
      </c>
      <c r="CM30" s="160">
        <f t="shared" si="1"/>
        <v>-5.7463948183151453E-2</v>
      </c>
      <c r="CN30" s="160">
        <f t="shared" si="2"/>
        <v>-1.4372035714888473E-2</v>
      </c>
      <c r="CO30" s="160">
        <f t="shared" si="3"/>
        <v>-4.7610848041325898E-2</v>
      </c>
      <c r="CP30" s="160">
        <f t="shared" si="4"/>
        <v>-0.11980539448251623</v>
      </c>
      <c r="CQ30" s="160">
        <f t="shared" si="5"/>
        <v>-2.4238366253766519E-3</v>
      </c>
      <c r="CR30" s="160">
        <f t="shared" si="6"/>
        <v>7.0708879854008935E-2</v>
      </c>
      <c r="CS30" s="160">
        <f t="shared" si="7"/>
        <v>6.465261130575542E-2</v>
      </c>
      <c r="CT30" s="160">
        <f t="shared" si="8"/>
        <v>0.26428603636972658</v>
      </c>
      <c r="CU30" s="160">
        <f t="shared" si="9"/>
        <v>0.2298037220028471</v>
      </c>
      <c r="CV30" s="160">
        <f t="shared" si="10"/>
        <v>5.7017476177616655E-2</v>
      </c>
      <c r="CW30" s="160">
        <f t="shared" si="11"/>
        <v>0.11379676972970668</v>
      </c>
      <c r="CX30" s="160">
        <f t="shared" si="12"/>
        <v>-8.6575697498455548E-2</v>
      </c>
      <c r="CY30" s="160">
        <f t="shared" si="13"/>
        <v>1.5641547376813197E-2</v>
      </c>
      <c r="CZ30" s="211">
        <f t="shared" si="14"/>
        <v>0.11162079510703357</v>
      </c>
      <c r="DA30" s="149">
        <v>2006</v>
      </c>
      <c r="DB30" s="149" t="s">
        <v>178</v>
      </c>
      <c r="DC30" s="156">
        <f>$Z$11/$V$11-1</f>
        <v>2.1885521885521841E-2</v>
      </c>
      <c r="DD30" s="125"/>
    </row>
    <row r="31" spans="1:110">
      <c r="A31"/>
      <c r="B31" s="58" t="s">
        <v>75</v>
      </c>
      <c r="C31" s="87">
        <v>9.34</v>
      </c>
      <c r="D31" s="87">
        <v>6.19</v>
      </c>
      <c r="E31" s="87">
        <v>6.98</v>
      </c>
      <c r="F31" s="87">
        <v>6.62</v>
      </c>
      <c r="G31" s="87">
        <v>6.93</v>
      </c>
      <c r="H31" s="87">
        <v>6.87</v>
      </c>
      <c r="I31" s="87">
        <v>6.88</v>
      </c>
      <c r="J31" s="87">
        <v>7.48</v>
      </c>
      <c r="K31" s="87">
        <v>6.8</v>
      </c>
      <c r="L31" s="87">
        <v>6.27</v>
      </c>
      <c r="M31" s="87">
        <v>6.08</v>
      </c>
      <c r="N31" s="87">
        <v>6.27</v>
      </c>
      <c r="O31" s="87">
        <v>6.99</v>
      </c>
      <c r="P31" s="87">
        <v>6.48</v>
      </c>
      <c r="Q31" s="87">
        <v>6.48</v>
      </c>
      <c r="R31" s="87">
        <v>6.34</v>
      </c>
      <c r="S31" s="87">
        <v>7.47</v>
      </c>
      <c r="T31" s="87">
        <v>6.95</v>
      </c>
      <c r="U31" s="87">
        <v>7.09</v>
      </c>
      <c r="V31" s="87">
        <v>7.59</v>
      </c>
      <c r="W31" s="87">
        <v>8.93</v>
      </c>
      <c r="X31" s="87">
        <v>8.2100000000000009</v>
      </c>
      <c r="Y31" s="87">
        <v>8.43</v>
      </c>
      <c r="Z31" s="87">
        <v>9.61</v>
      </c>
      <c r="AA31" s="87">
        <v>15.05</v>
      </c>
      <c r="AB31" s="87">
        <v>13.22</v>
      </c>
      <c r="AC31" s="87">
        <v>13.32</v>
      </c>
      <c r="AD31" s="87">
        <v>14.79</v>
      </c>
      <c r="AE31" s="87">
        <v>11.63</v>
      </c>
      <c r="AF31" s="87">
        <v>11.4</v>
      </c>
      <c r="AG31" s="87">
        <v>11.58</v>
      </c>
      <c r="AH31" s="87">
        <v>11.61</v>
      </c>
      <c r="AI31" s="87">
        <v>11.41</v>
      </c>
      <c r="AJ31" s="87">
        <v>9.52</v>
      </c>
      <c r="AK31" s="87">
        <v>9.5399999999999991</v>
      </c>
      <c r="AL31" s="87">
        <v>9.85</v>
      </c>
      <c r="AM31" s="87">
        <v>9.84</v>
      </c>
      <c r="AN31" s="87">
        <v>8.73</v>
      </c>
      <c r="AO31" s="87">
        <v>9.1300000000000008</v>
      </c>
      <c r="AP31" s="87">
        <v>9.0500000000000007</v>
      </c>
      <c r="AQ31" s="87">
        <v>9.5399999999999991</v>
      </c>
      <c r="AR31" s="87">
        <v>8.9499999999999993</v>
      </c>
      <c r="AS31" s="87">
        <v>8.85</v>
      </c>
      <c r="AT31" s="87">
        <v>8.23</v>
      </c>
      <c r="AU31" s="87">
        <v>7.89</v>
      </c>
      <c r="AV31" s="87">
        <v>7.66</v>
      </c>
      <c r="AW31" s="87">
        <v>7.93</v>
      </c>
      <c r="AX31" s="87">
        <v>8.4499999999999993</v>
      </c>
      <c r="AY31" s="87">
        <v>9.5399999999999991</v>
      </c>
      <c r="AZ31" s="87">
        <v>7.88</v>
      </c>
      <c r="BA31" s="87">
        <v>7.92</v>
      </c>
      <c r="BB31" s="87">
        <v>8.16</v>
      </c>
      <c r="BC31" s="87">
        <v>11.97</v>
      </c>
      <c r="BD31" s="87">
        <v>8.2200000000000006</v>
      </c>
      <c r="BE31" s="87">
        <v>7.74</v>
      </c>
      <c r="BF31" s="87">
        <v>8.17</v>
      </c>
      <c r="BG31" s="87">
        <v>10.76</v>
      </c>
      <c r="BH31" s="87">
        <v>8.7200000000000006</v>
      </c>
      <c r="BI31" s="87">
        <v>8.4700000000000006</v>
      </c>
      <c r="BJ31" s="87">
        <v>8.6</v>
      </c>
      <c r="BK31" s="87">
        <v>9.02</v>
      </c>
      <c r="BL31" s="87">
        <v>8.6</v>
      </c>
      <c r="BM31" s="87">
        <v>9.3000000000000007</v>
      </c>
      <c r="BN31" s="87">
        <v>8.93</v>
      </c>
      <c r="BO31" s="125">
        <v>9.42</v>
      </c>
      <c r="BP31" s="125">
        <v>9.01</v>
      </c>
      <c r="BQ31" s="125">
        <v>9.2799999999999994</v>
      </c>
      <c r="BR31" s="125">
        <v>9.11</v>
      </c>
      <c r="BS31" s="62">
        <v>9.59</v>
      </c>
      <c r="BT31" s="125">
        <v>8.6300000000000008</v>
      </c>
      <c r="BU31" s="125">
        <v>8.82</v>
      </c>
      <c r="BV31" s="125">
        <v>9.25</v>
      </c>
      <c r="BW31" s="62">
        <v>8.68</v>
      </c>
      <c r="BX31" s="87">
        <v>9.3800000000000008</v>
      </c>
      <c r="BY31" s="65">
        <v>8.89</v>
      </c>
      <c r="BZ31" s="126">
        <v>9.1999999999999993</v>
      </c>
      <c r="CA31" s="127">
        <v>9.07</v>
      </c>
      <c r="CB31" s="87">
        <v>8.81</v>
      </c>
      <c r="CC31" s="87">
        <v>8.81</v>
      </c>
      <c r="CD31" s="87">
        <v>8.7066666666666652</v>
      </c>
      <c r="CE31" s="87">
        <v>9.85</v>
      </c>
      <c r="CF31" s="87">
        <v>9.09</v>
      </c>
      <c r="CG31" s="87">
        <v>10.19</v>
      </c>
      <c r="CH31" s="87">
        <v>9.76</v>
      </c>
      <c r="CI31" s="87">
        <v>11.3</v>
      </c>
      <c r="CJ31">
        <v>12.15</v>
      </c>
      <c r="CK31">
        <v>11.44</v>
      </c>
      <c r="CL31" s="163">
        <f t="shared" si="0"/>
        <v>0.12266928361138371</v>
      </c>
      <c r="CM31" s="160">
        <f t="shared" si="1"/>
        <v>3.7813832827682855E-3</v>
      </c>
      <c r="CN31" s="160">
        <f t="shared" si="2"/>
        <v>1.6621026312656141E-2</v>
      </c>
      <c r="CO31" s="160">
        <f t="shared" si="3"/>
        <v>8.8409136445602124E-2</v>
      </c>
      <c r="CP31" s="160">
        <f t="shared" si="4"/>
        <v>-4.5886638237384585E-2</v>
      </c>
      <c r="CQ31" s="160">
        <f t="shared" si="5"/>
        <v>7.7897676583530473E-2</v>
      </c>
      <c r="CR31" s="160">
        <f t="shared" si="6"/>
        <v>-3.4604169386778259E-2</v>
      </c>
      <c r="CS31" s="160">
        <f t="shared" si="7"/>
        <v>-1.2748286576367007E-2</v>
      </c>
      <c r="CT31" s="160">
        <f t="shared" si="8"/>
        <v>-6.6405245343968494E-2</v>
      </c>
      <c r="CU31" s="160">
        <f t="shared" si="9"/>
        <v>-8.0123863640261805E-3</v>
      </c>
      <c r="CV31" s="160">
        <f t="shared" si="10"/>
        <v>9.7556020876959915E-3</v>
      </c>
      <c r="CW31" s="160">
        <f t="shared" si="11"/>
        <v>8.8720247362361393E-2</v>
      </c>
      <c r="CX31" s="160">
        <f t="shared" si="12"/>
        <v>0.18120037588353055</v>
      </c>
      <c r="CY31" s="160">
        <f t="shared" si="13"/>
        <v>2.6690035881163338E-2</v>
      </c>
      <c r="CZ31" s="211">
        <f t="shared" si="14"/>
        <v>0.12266928361138371</v>
      </c>
      <c r="DA31" s="149">
        <v>2007</v>
      </c>
      <c r="DB31" s="149" t="s">
        <v>179</v>
      </c>
      <c r="DC31" s="156">
        <f>$AA$11/$W$11-1</f>
        <v>4.9319727891156573E-2</v>
      </c>
      <c r="DD31" s="125"/>
    </row>
    <row r="32" spans="1:110">
      <c r="A32"/>
      <c r="B32" s="58" t="s">
        <v>76</v>
      </c>
      <c r="C32" s="87">
        <v>4.3600000000000003</v>
      </c>
      <c r="D32" s="87">
        <v>4.41</v>
      </c>
      <c r="E32" s="87">
        <v>4.8</v>
      </c>
      <c r="F32" s="87">
        <v>3.88</v>
      </c>
      <c r="G32" s="87">
        <v>3.02</v>
      </c>
      <c r="H32" s="87">
        <v>3.4</v>
      </c>
      <c r="I32" s="87">
        <v>5.14</v>
      </c>
      <c r="J32" s="87">
        <v>3.79</v>
      </c>
      <c r="K32" s="87">
        <v>5.7</v>
      </c>
      <c r="L32" s="87">
        <v>4.4000000000000004</v>
      </c>
      <c r="M32" s="87">
        <v>5.22</v>
      </c>
      <c r="N32" s="87">
        <v>4.38</v>
      </c>
      <c r="O32" s="87">
        <v>5.41</v>
      </c>
      <c r="P32" s="87">
        <v>5.76</v>
      </c>
      <c r="Q32" s="87">
        <v>6.71</v>
      </c>
      <c r="R32" s="87">
        <v>6.03</v>
      </c>
      <c r="S32" s="87">
        <v>6.4</v>
      </c>
      <c r="T32" s="87">
        <v>6.78</v>
      </c>
      <c r="U32" s="87">
        <v>7.88</v>
      </c>
      <c r="V32" s="87">
        <v>6.93</v>
      </c>
      <c r="W32" s="87">
        <v>7.99</v>
      </c>
      <c r="X32" s="87">
        <v>7.52</v>
      </c>
      <c r="Y32" s="87">
        <v>8.84</v>
      </c>
      <c r="Z32" s="87">
        <v>8.2799999999999994</v>
      </c>
      <c r="AA32" s="87">
        <v>8.7100000000000009</v>
      </c>
      <c r="AB32" s="87">
        <v>9.09</v>
      </c>
      <c r="AC32" s="87">
        <v>9.99</v>
      </c>
      <c r="AD32" s="87">
        <v>9.7799999999999994</v>
      </c>
      <c r="AE32" s="87">
        <v>10.029999999999999</v>
      </c>
      <c r="AF32" s="87">
        <v>10.34</v>
      </c>
      <c r="AG32" s="87">
        <v>10.97</v>
      </c>
      <c r="AH32" s="87">
        <v>10.130000000000001</v>
      </c>
      <c r="AI32" s="87">
        <v>10.63</v>
      </c>
      <c r="AJ32" s="87">
        <v>9.93</v>
      </c>
      <c r="AK32" s="87">
        <v>9.7799999999999994</v>
      </c>
      <c r="AL32" s="87">
        <v>9.5500000000000007</v>
      </c>
      <c r="AM32" s="87">
        <v>9.86</v>
      </c>
      <c r="AN32" s="87">
        <v>9.42</v>
      </c>
      <c r="AO32" s="87">
        <v>9.7200000000000006</v>
      </c>
      <c r="AP32" s="87">
        <v>9.3000000000000007</v>
      </c>
      <c r="AQ32" s="87">
        <v>9</v>
      </c>
      <c r="AR32" s="87">
        <v>9.11</v>
      </c>
      <c r="AS32" s="87">
        <v>8.7799999999999994</v>
      </c>
      <c r="AT32" s="87">
        <v>8.18</v>
      </c>
      <c r="AU32" s="87">
        <v>8.1199999999999992</v>
      </c>
      <c r="AV32" s="87">
        <v>7.98</v>
      </c>
      <c r="AW32" s="87">
        <v>8.08</v>
      </c>
      <c r="AX32" s="87">
        <v>8.2200000000000006</v>
      </c>
      <c r="AY32" s="87">
        <v>8.2899999999999991</v>
      </c>
      <c r="AZ32" s="87">
        <v>8.3699999999999992</v>
      </c>
      <c r="BA32" s="87">
        <v>8.51</v>
      </c>
      <c r="BB32" s="87">
        <v>8.2799999999999994</v>
      </c>
      <c r="BC32" s="87">
        <v>10.9</v>
      </c>
      <c r="BD32" s="87">
        <v>9</v>
      </c>
      <c r="BE32" s="87">
        <v>7.81</v>
      </c>
      <c r="BF32" s="87">
        <v>8.66</v>
      </c>
      <c r="BG32" s="87">
        <v>9.2100000000000009</v>
      </c>
      <c r="BH32" s="87">
        <v>8.5</v>
      </c>
      <c r="BI32" s="87">
        <v>8.41</v>
      </c>
      <c r="BJ32" s="87">
        <v>8.0500000000000007</v>
      </c>
      <c r="BK32" s="87">
        <v>8.0299999999999994</v>
      </c>
      <c r="BL32" s="87">
        <v>7.97</v>
      </c>
      <c r="BM32" s="87">
        <v>7.73</v>
      </c>
      <c r="BN32" s="87">
        <v>7.85</v>
      </c>
      <c r="BO32" s="125">
        <v>8.51</v>
      </c>
      <c r="BP32" s="125">
        <v>8.27</v>
      </c>
      <c r="BQ32" s="125">
        <v>8.2799999999999994</v>
      </c>
      <c r="BR32" s="125">
        <v>8.44</v>
      </c>
      <c r="BS32" s="62">
        <v>8.7799999999999994</v>
      </c>
      <c r="BT32" s="125">
        <v>8.14</v>
      </c>
      <c r="BU32" s="125">
        <v>7.99</v>
      </c>
      <c r="BV32" s="125">
        <v>8.1</v>
      </c>
      <c r="BW32" s="62">
        <v>7.99</v>
      </c>
      <c r="BX32" s="87">
        <v>7.65</v>
      </c>
      <c r="BY32" s="65">
        <v>7.68</v>
      </c>
      <c r="BZ32" s="126">
        <v>7.68</v>
      </c>
      <c r="CA32" s="127">
        <v>7.76</v>
      </c>
      <c r="CB32" s="87">
        <v>7.65</v>
      </c>
      <c r="CC32" s="87">
        <v>7.65</v>
      </c>
      <c r="CD32" s="87">
        <v>7.8933333333333335</v>
      </c>
      <c r="CE32" s="87">
        <v>8.2100000000000009</v>
      </c>
      <c r="CF32" s="87">
        <v>8.2899999999999991</v>
      </c>
      <c r="CG32" s="87">
        <v>8.7200000000000006</v>
      </c>
      <c r="CH32" s="87">
        <v>8.49</v>
      </c>
      <c r="CI32" s="87">
        <v>9.1999999999999993</v>
      </c>
      <c r="CJ32">
        <v>9.98</v>
      </c>
      <c r="CK32">
        <v>10.01</v>
      </c>
      <c r="CL32" s="163">
        <f t="shared" si="0"/>
        <v>0.14793577981651365</v>
      </c>
      <c r="CM32" s="160">
        <f t="shared" si="1"/>
        <v>-4.2953622776393065E-2</v>
      </c>
      <c r="CN32" s="160">
        <f t="shared" si="2"/>
        <v>-2.982542013379022E-2</v>
      </c>
      <c r="CO32" s="160">
        <f t="shared" si="3"/>
        <v>1.4692278391467514E-2</v>
      </c>
      <c r="CP32" s="160">
        <f t="shared" si="4"/>
        <v>1.4880952380952328E-2</v>
      </c>
      <c r="CQ32" s="160">
        <f t="shared" si="5"/>
        <v>8.2990301724137988E-2</v>
      </c>
      <c r="CR32" s="160">
        <f t="shared" si="6"/>
        <v>4.6796796796796769E-2</v>
      </c>
      <c r="CS32" s="160">
        <f t="shared" si="7"/>
        <v>-4.0756390783052474E-2</v>
      </c>
      <c r="CT32" s="160">
        <f t="shared" si="8"/>
        <v>-1.4527180459293548E-2</v>
      </c>
      <c r="CU32" s="160">
        <f t="shared" si="9"/>
        <v>-2.4783286930079168E-2</v>
      </c>
      <c r="CV32" s="160">
        <f t="shared" si="10"/>
        <v>-3.5633273579702043E-2</v>
      </c>
      <c r="CW32" s="160">
        <f t="shared" si="11"/>
        <v>6.2096778397312882E-2</v>
      </c>
      <c r="CX32" s="160">
        <f t="shared" si="12"/>
        <v>4.8426784893551067E-2</v>
      </c>
      <c r="CY32" s="160">
        <f t="shared" si="13"/>
        <v>5.1956532086293278E-2</v>
      </c>
      <c r="CZ32" s="211">
        <f t="shared" si="14"/>
        <v>0.14793577981651365</v>
      </c>
      <c r="DA32" s="149">
        <v>2007</v>
      </c>
      <c r="DB32" s="149" t="s">
        <v>180</v>
      </c>
      <c r="DC32" s="156">
        <f>$AB$11/$X$11-1</f>
        <v>3.7581699346405095E-2</v>
      </c>
      <c r="DD32" s="125"/>
    </row>
    <row r="33" spans="1:108">
      <c r="A33"/>
      <c r="B33" s="58" t="s">
        <v>77</v>
      </c>
      <c r="C33" s="87">
        <v>9.07</v>
      </c>
      <c r="D33" s="87">
        <v>9.58</v>
      </c>
      <c r="E33" s="87">
        <v>10.02</v>
      </c>
      <c r="F33" s="87">
        <v>8.77</v>
      </c>
      <c r="G33" s="87">
        <v>8.1199999999999992</v>
      </c>
      <c r="H33" s="87">
        <v>7.9</v>
      </c>
      <c r="I33" s="87">
        <v>8.61</v>
      </c>
      <c r="J33" s="87">
        <v>8.6999999999999993</v>
      </c>
      <c r="K33" s="87">
        <v>8.48</v>
      </c>
      <c r="L33" s="87">
        <v>8.8699999999999992</v>
      </c>
      <c r="M33" s="87">
        <v>9.56</v>
      </c>
      <c r="N33" s="87">
        <v>8.74</v>
      </c>
      <c r="O33" s="87">
        <v>8.41</v>
      </c>
      <c r="P33" s="87">
        <v>8.23</v>
      </c>
      <c r="Q33" s="87">
        <v>8.81</v>
      </c>
      <c r="R33" s="87">
        <v>8.48</v>
      </c>
      <c r="S33" s="87">
        <v>9.18</v>
      </c>
      <c r="T33" s="87">
        <v>8.8000000000000007</v>
      </c>
      <c r="U33" s="87">
        <v>9.3000000000000007</v>
      </c>
      <c r="V33" s="87">
        <v>9.59</v>
      </c>
      <c r="W33" s="87">
        <v>13.14</v>
      </c>
      <c r="X33" s="87">
        <v>12.85</v>
      </c>
      <c r="Y33" s="87">
        <v>13.44</v>
      </c>
      <c r="Z33" s="87">
        <v>12.75</v>
      </c>
      <c r="AA33" s="87">
        <v>13.21</v>
      </c>
      <c r="AB33" s="87">
        <v>12.82</v>
      </c>
      <c r="AC33" s="87">
        <v>13.18</v>
      </c>
      <c r="AD33" s="87">
        <v>12.89</v>
      </c>
      <c r="AE33" s="87">
        <v>13.19</v>
      </c>
      <c r="AF33" s="87">
        <v>14.16</v>
      </c>
      <c r="AG33" s="87">
        <v>14.86</v>
      </c>
      <c r="AH33" s="87">
        <v>14.3</v>
      </c>
      <c r="AI33" s="87">
        <v>14.1</v>
      </c>
      <c r="AJ33" s="87">
        <v>13.95</v>
      </c>
      <c r="AK33" s="87">
        <v>14.51</v>
      </c>
      <c r="AL33" s="87">
        <v>13.69</v>
      </c>
      <c r="AM33" s="87">
        <v>13.33</v>
      </c>
      <c r="AN33" s="87">
        <v>13.65</v>
      </c>
      <c r="AO33" s="87">
        <v>14.4</v>
      </c>
      <c r="AP33" s="87">
        <v>13.39</v>
      </c>
      <c r="AQ33" s="87">
        <v>13.1</v>
      </c>
      <c r="AR33" s="87">
        <v>13.33</v>
      </c>
      <c r="AS33" s="87">
        <v>13.9</v>
      </c>
      <c r="AT33" s="87">
        <v>13.12</v>
      </c>
      <c r="AU33" s="87">
        <v>12.35</v>
      </c>
      <c r="AV33" s="87">
        <v>12.73</v>
      </c>
      <c r="AW33" s="87">
        <v>13.02</v>
      </c>
      <c r="AX33" s="87">
        <v>12.11</v>
      </c>
      <c r="AY33" s="87">
        <v>13.1</v>
      </c>
      <c r="AZ33" s="87">
        <v>12.98</v>
      </c>
      <c r="BA33" s="87">
        <v>13.76</v>
      </c>
      <c r="BB33" s="87">
        <v>12.79</v>
      </c>
      <c r="BC33" s="87">
        <v>13.46</v>
      </c>
      <c r="BD33" s="87">
        <v>12.64</v>
      </c>
      <c r="BE33" s="87">
        <v>12.92</v>
      </c>
      <c r="BF33" s="87">
        <v>11.98</v>
      </c>
      <c r="BG33" s="87">
        <v>14.13</v>
      </c>
      <c r="BH33" s="87">
        <v>13.11</v>
      </c>
      <c r="BI33" s="87">
        <v>13.72</v>
      </c>
      <c r="BJ33" s="87">
        <v>13.23</v>
      </c>
      <c r="BK33" s="87">
        <v>13.36</v>
      </c>
      <c r="BL33" s="87">
        <v>13.07</v>
      </c>
      <c r="BM33" s="87">
        <v>13.64</v>
      </c>
      <c r="BN33" s="87">
        <v>13.41</v>
      </c>
      <c r="BO33" s="125">
        <v>13.66</v>
      </c>
      <c r="BP33" s="125">
        <v>13.62</v>
      </c>
      <c r="BQ33" s="125">
        <v>14.19</v>
      </c>
      <c r="BR33" s="125">
        <v>14.04</v>
      </c>
      <c r="BS33" s="62">
        <v>14.98</v>
      </c>
      <c r="BT33" s="125">
        <v>14.4</v>
      </c>
      <c r="BU33" s="125">
        <v>14.24</v>
      </c>
      <c r="BV33" s="125">
        <v>14.48</v>
      </c>
      <c r="BW33" s="62">
        <v>14.91</v>
      </c>
      <c r="BX33" s="87">
        <v>14.16</v>
      </c>
      <c r="BY33" s="65">
        <v>14.2</v>
      </c>
      <c r="BZ33" s="126">
        <v>14.2</v>
      </c>
      <c r="CA33" s="127">
        <v>14.02</v>
      </c>
      <c r="CB33" s="87">
        <v>13.84</v>
      </c>
      <c r="CC33" s="87">
        <v>13.84</v>
      </c>
      <c r="CD33" s="87">
        <v>13.736666666666666</v>
      </c>
      <c r="CE33" s="87">
        <v>14.71</v>
      </c>
      <c r="CF33" s="87">
        <v>15.26</v>
      </c>
      <c r="CG33" s="87">
        <v>15.68</v>
      </c>
      <c r="CH33" s="87">
        <v>15.31</v>
      </c>
      <c r="CI33" s="87">
        <v>17.18</v>
      </c>
      <c r="CJ33">
        <v>17.25</v>
      </c>
      <c r="CK33">
        <v>17.79</v>
      </c>
      <c r="CL33" s="163">
        <f t="shared" si="0"/>
        <v>0.13456632653061221</v>
      </c>
      <c r="CM33" s="160">
        <f t="shared" si="1"/>
        <v>-6.9641134177846923E-3</v>
      </c>
      <c r="CN33" s="160">
        <f t="shared" si="2"/>
        <v>2.6894151434759088E-3</v>
      </c>
      <c r="CO33" s="160">
        <f t="shared" si="3"/>
        <v>-1.6213221357128341E-2</v>
      </c>
      <c r="CP33" s="160">
        <f t="shared" si="4"/>
        <v>-7.7179176755448678E-3</v>
      </c>
      <c r="CQ33" s="160">
        <f t="shared" si="5"/>
        <v>6.1544439048081601E-2</v>
      </c>
      <c r="CR33" s="160">
        <f t="shared" si="6"/>
        <v>-1.3610088962201707E-2</v>
      </c>
      <c r="CS33" s="160">
        <f t="shared" si="7"/>
        <v>-4.9530674942647797E-2</v>
      </c>
      <c r="CT33" s="160">
        <f t="shared" si="8"/>
        <v>4.413844891116514E-3</v>
      </c>
      <c r="CU33" s="160">
        <f t="shared" si="9"/>
        <v>-3.1704591097218127E-2</v>
      </c>
      <c r="CV33" s="160">
        <f t="shared" si="10"/>
        <v>3.3108171684108484E-3</v>
      </c>
      <c r="CW33" s="160">
        <f t="shared" si="11"/>
        <v>0.10942510989932799</v>
      </c>
      <c r="CX33" s="160">
        <f t="shared" si="12"/>
        <v>-2.5026996526056472E-2</v>
      </c>
      <c r="CY33" s="160">
        <f t="shared" si="13"/>
        <v>3.8587078800391833E-2</v>
      </c>
      <c r="CZ33" s="211">
        <f t="shared" si="14"/>
        <v>0.13456632653061221</v>
      </c>
      <c r="DA33" s="149">
        <v>2007</v>
      </c>
      <c r="DB33" s="149" t="s">
        <v>181</v>
      </c>
      <c r="DC33" s="156">
        <f>$AC$11/$Y$11-1</f>
        <v>2.1374045801526798E-2</v>
      </c>
      <c r="DD33" s="125"/>
    </row>
    <row r="34" spans="1:108">
      <c r="A34"/>
      <c r="B34" s="58" t="s">
        <v>78</v>
      </c>
      <c r="C34" s="87">
        <v>5.0999999999999996</v>
      </c>
      <c r="D34" s="87">
        <v>5</v>
      </c>
      <c r="E34" s="87">
        <v>5.13</v>
      </c>
      <c r="F34" s="87">
        <v>5.1100000000000003</v>
      </c>
      <c r="G34" s="87">
        <v>5.0599999999999996</v>
      </c>
      <c r="H34" s="87">
        <v>4.99</v>
      </c>
      <c r="I34" s="87">
        <v>5.13</v>
      </c>
      <c r="J34" s="87">
        <v>4.91</v>
      </c>
      <c r="K34" s="87">
        <v>5.1100000000000003</v>
      </c>
      <c r="L34" s="87">
        <v>4.92</v>
      </c>
      <c r="M34" s="87">
        <v>4.97</v>
      </c>
      <c r="N34" s="87">
        <v>4.87</v>
      </c>
      <c r="O34" s="87">
        <v>4.71</v>
      </c>
      <c r="P34" s="87">
        <v>4.8099999999999996</v>
      </c>
      <c r="Q34" s="87">
        <v>5.0999999999999996</v>
      </c>
      <c r="R34" s="87">
        <v>5.07</v>
      </c>
      <c r="S34" s="87">
        <v>5.04</v>
      </c>
      <c r="T34" s="87">
        <v>5.2</v>
      </c>
      <c r="U34" s="87">
        <v>5.7</v>
      </c>
      <c r="V34" s="87">
        <v>5.34</v>
      </c>
      <c r="W34" s="87">
        <v>5.64</v>
      </c>
      <c r="X34" s="87">
        <v>6.13</v>
      </c>
      <c r="Y34" s="87">
        <v>6.37</v>
      </c>
      <c r="Z34" s="87">
        <v>6.03</v>
      </c>
      <c r="AA34" s="87">
        <v>6.59</v>
      </c>
      <c r="AB34" s="87">
        <v>6.58</v>
      </c>
      <c r="AC34" s="87">
        <v>6.6</v>
      </c>
      <c r="AD34" s="87">
        <v>6.12</v>
      </c>
      <c r="AE34" s="87">
        <v>6.4</v>
      </c>
      <c r="AF34" s="87">
        <v>6.67</v>
      </c>
      <c r="AG34" s="87">
        <v>7.15</v>
      </c>
      <c r="AH34" s="87">
        <v>6.68</v>
      </c>
      <c r="AI34" s="87">
        <v>6.69</v>
      </c>
      <c r="AJ34" s="87">
        <v>7.2</v>
      </c>
      <c r="AK34" s="87">
        <v>7.25</v>
      </c>
      <c r="AL34" s="87">
        <v>6.78</v>
      </c>
      <c r="AM34" s="87">
        <v>6.72</v>
      </c>
      <c r="AN34" s="87">
        <v>7.25</v>
      </c>
      <c r="AO34" s="87">
        <v>7.49</v>
      </c>
      <c r="AP34" s="87">
        <v>6.84</v>
      </c>
      <c r="AQ34" s="87">
        <v>7.11</v>
      </c>
      <c r="AR34" s="87">
        <v>7.38</v>
      </c>
      <c r="AS34" s="87">
        <v>7.59</v>
      </c>
      <c r="AT34" s="87">
        <v>7.18</v>
      </c>
      <c r="AU34" s="87">
        <v>7.28</v>
      </c>
      <c r="AV34" s="87">
        <v>7.57</v>
      </c>
      <c r="AW34" s="87">
        <v>7.93</v>
      </c>
      <c r="AX34" s="87">
        <v>7.69</v>
      </c>
      <c r="AY34" s="87">
        <v>7.5</v>
      </c>
      <c r="AZ34" s="87">
        <v>7.93</v>
      </c>
      <c r="BA34" s="87">
        <v>7.96</v>
      </c>
      <c r="BB34" s="87">
        <v>7.46</v>
      </c>
      <c r="BC34" s="87">
        <v>7.75</v>
      </c>
      <c r="BD34" s="87">
        <v>7.72</v>
      </c>
      <c r="BE34" s="87">
        <v>7.76</v>
      </c>
      <c r="BF34" s="87">
        <v>7.48</v>
      </c>
      <c r="BG34" s="87">
        <v>6.84</v>
      </c>
      <c r="BH34" s="87">
        <v>7.1</v>
      </c>
      <c r="BI34" s="87">
        <v>7.37</v>
      </c>
      <c r="BJ34" s="87">
        <v>6.78</v>
      </c>
      <c r="BK34" s="87">
        <v>6.7</v>
      </c>
      <c r="BL34" s="87">
        <v>6.79</v>
      </c>
      <c r="BM34" s="87">
        <v>7.13</v>
      </c>
      <c r="BN34" s="87">
        <v>7.02</v>
      </c>
      <c r="BO34" s="125">
        <v>7.24</v>
      </c>
      <c r="BP34" s="125">
        <v>7.27</v>
      </c>
      <c r="BQ34" s="125">
        <v>7.19</v>
      </c>
      <c r="BR34" s="125">
        <v>7.08</v>
      </c>
      <c r="BS34" s="62">
        <v>7.41</v>
      </c>
      <c r="BT34" s="125">
        <v>7.28</v>
      </c>
      <c r="BU34" s="125">
        <v>7.25</v>
      </c>
      <c r="BV34" s="125">
        <v>7.19</v>
      </c>
      <c r="BW34" s="62">
        <v>7.36</v>
      </c>
      <c r="BX34" s="87">
        <v>7.1</v>
      </c>
      <c r="BY34" s="65">
        <v>7.4</v>
      </c>
      <c r="BZ34" s="126">
        <v>7.28</v>
      </c>
      <c r="CA34" s="127">
        <v>7.13</v>
      </c>
      <c r="CB34" s="87">
        <v>8.02</v>
      </c>
      <c r="CC34" s="87">
        <v>8.02</v>
      </c>
      <c r="CD34" s="87">
        <v>7.38</v>
      </c>
      <c r="CE34" s="87">
        <v>7.51</v>
      </c>
      <c r="CF34" s="87">
        <v>7.76</v>
      </c>
      <c r="CG34" s="87">
        <v>7.85</v>
      </c>
      <c r="CH34" s="87">
        <v>7.77</v>
      </c>
      <c r="CI34" s="87">
        <v>7.99</v>
      </c>
      <c r="CJ34">
        <v>8.5500000000000007</v>
      </c>
      <c r="CK34">
        <v>8.34</v>
      </c>
      <c r="CL34" s="163">
        <f t="shared" si="0"/>
        <v>6.2420382165605123E-2</v>
      </c>
      <c r="CM34" s="160">
        <f t="shared" si="1"/>
        <v>1.6534530518674158E-2</v>
      </c>
      <c r="CN34" s="160">
        <f t="shared" si="2"/>
        <v>3.4543816975363413E-2</v>
      </c>
      <c r="CO34" s="160">
        <f t="shared" si="3"/>
        <v>1.2228260869565133E-2</v>
      </c>
      <c r="CP34" s="160">
        <f t="shared" si="4"/>
        <v>0.14445841716968472</v>
      </c>
      <c r="CQ34" s="160">
        <f t="shared" si="5"/>
        <v>0.17068033550792158</v>
      </c>
      <c r="CR34" s="160">
        <f t="shared" si="6"/>
        <v>3.2755282755282611E-2</v>
      </c>
      <c r="CS34" s="160">
        <f t="shared" si="7"/>
        <v>-4.5450148825880235E-2</v>
      </c>
      <c r="CT34" s="160">
        <f t="shared" si="8"/>
        <v>-0.13060626379670148</v>
      </c>
      <c r="CU34" s="160">
        <f t="shared" si="9"/>
        <v>-0.18584957545712757</v>
      </c>
      <c r="CV34" s="160">
        <f t="shared" si="10"/>
        <v>-5.837896134063375E-2</v>
      </c>
      <c r="CW34" s="160">
        <f t="shared" si="11"/>
        <v>5.4269058278929166E-3</v>
      </c>
      <c r="CX34" s="160">
        <f t="shared" si="12"/>
        <v>-5.3629163771465829E-2</v>
      </c>
      <c r="CY34" s="160">
        <f t="shared" si="13"/>
        <v>-3.3558865564615251E-2</v>
      </c>
      <c r="CZ34" s="211">
        <f t="shared" si="14"/>
        <v>6.2420382165605123E-2</v>
      </c>
      <c r="DA34" s="149">
        <v>2007</v>
      </c>
      <c r="DB34" s="149" t="s">
        <v>182</v>
      </c>
      <c r="DC34" s="156">
        <f>$AD$11/$Z$11-1</f>
        <v>4.4481054365733019E-2</v>
      </c>
      <c r="DD34" s="125"/>
    </row>
    <row r="35" spans="1:108">
      <c r="A35"/>
      <c r="B35" s="58" t="s">
        <v>79</v>
      </c>
      <c r="C35" s="87">
        <v>4.3600000000000003</v>
      </c>
      <c r="D35" s="87">
        <v>4.22</v>
      </c>
      <c r="E35" s="87">
        <v>4.6500000000000004</v>
      </c>
      <c r="F35" s="87">
        <v>4.1399999999999997</v>
      </c>
      <c r="G35" s="87">
        <v>3.93</v>
      </c>
      <c r="H35" s="87">
        <v>4.07</v>
      </c>
      <c r="I35" s="87">
        <v>4.34</v>
      </c>
      <c r="J35" s="87">
        <v>3.89</v>
      </c>
      <c r="K35" s="87">
        <v>4.18</v>
      </c>
      <c r="L35" s="87">
        <v>4.37</v>
      </c>
      <c r="M35" s="87">
        <v>4.76</v>
      </c>
      <c r="N35" s="87">
        <v>4.09</v>
      </c>
      <c r="O35" s="87">
        <v>4.34</v>
      </c>
      <c r="P35" s="87">
        <v>4.62</v>
      </c>
      <c r="Q35" s="87">
        <v>5</v>
      </c>
      <c r="R35" s="87">
        <v>4.5199999999999996</v>
      </c>
      <c r="S35" s="87">
        <v>4.68</v>
      </c>
      <c r="T35" s="87">
        <v>5.05</v>
      </c>
      <c r="U35" s="87">
        <v>5.18</v>
      </c>
      <c r="V35" s="87">
        <v>5.13</v>
      </c>
      <c r="W35" s="87">
        <v>4.82</v>
      </c>
      <c r="X35" s="87">
        <v>5.14</v>
      </c>
      <c r="Y35" s="87">
        <v>5.81</v>
      </c>
      <c r="Z35" s="87">
        <v>5.35</v>
      </c>
      <c r="AA35" s="87">
        <v>5.41</v>
      </c>
      <c r="AB35" s="87">
        <v>5.84</v>
      </c>
      <c r="AC35" s="87">
        <v>6.04</v>
      </c>
      <c r="AD35" s="87">
        <v>5.45</v>
      </c>
      <c r="AE35" s="87">
        <v>5.75</v>
      </c>
      <c r="AF35" s="87">
        <v>5.72</v>
      </c>
      <c r="AG35" s="87">
        <v>6.34</v>
      </c>
      <c r="AH35" s="87">
        <v>5.64</v>
      </c>
      <c r="AI35" s="87">
        <v>6.03</v>
      </c>
      <c r="AJ35" s="87">
        <v>6.33</v>
      </c>
      <c r="AK35" s="87">
        <v>6.63</v>
      </c>
      <c r="AL35" s="87">
        <v>6.04</v>
      </c>
      <c r="AM35" s="87">
        <v>6.28</v>
      </c>
      <c r="AN35" s="87">
        <v>6.06</v>
      </c>
      <c r="AO35" s="87">
        <v>6.59</v>
      </c>
      <c r="AP35" s="87">
        <v>6.18</v>
      </c>
      <c r="AQ35" s="87">
        <v>6.19</v>
      </c>
      <c r="AR35" s="87">
        <v>6.58</v>
      </c>
      <c r="AS35" s="87">
        <v>6.84</v>
      </c>
      <c r="AT35" s="87">
        <v>6.23</v>
      </c>
      <c r="AU35" s="87">
        <v>6.35</v>
      </c>
      <c r="AV35" s="87">
        <v>6.39</v>
      </c>
      <c r="AW35" s="87">
        <v>6.93</v>
      </c>
      <c r="AX35" s="87">
        <v>6.43</v>
      </c>
      <c r="AY35" s="87">
        <v>6.73</v>
      </c>
      <c r="AZ35" s="87">
        <v>7</v>
      </c>
      <c r="BA35" s="87">
        <v>7.31</v>
      </c>
      <c r="BB35" s="87">
        <v>6.85</v>
      </c>
      <c r="BC35" s="87">
        <v>6.8</v>
      </c>
      <c r="BD35" s="87">
        <v>6.7</v>
      </c>
      <c r="BE35" s="87">
        <v>6.98</v>
      </c>
      <c r="BF35" s="87">
        <v>6.41</v>
      </c>
      <c r="BG35" s="87">
        <v>6.62</v>
      </c>
      <c r="BH35" s="87">
        <v>7.14</v>
      </c>
      <c r="BI35" s="87">
        <v>7.41</v>
      </c>
      <c r="BJ35" s="87">
        <v>6.92</v>
      </c>
      <c r="BK35" s="87">
        <v>7.18</v>
      </c>
      <c r="BL35" s="87">
        <v>7.42</v>
      </c>
      <c r="BM35" s="87">
        <v>7.57</v>
      </c>
      <c r="BN35" s="87">
        <v>7.31</v>
      </c>
      <c r="BO35" s="125">
        <v>7.29</v>
      </c>
      <c r="BP35" s="125">
        <v>7.58</v>
      </c>
      <c r="BQ35" s="125">
        <v>7.69</v>
      </c>
      <c r="BR35" s="125">
        <v>6.91</v>
      </c>
      <c r="BS35" s="62">
        <v>7.52</v>
      </c>
      <c r="BT35" s="125">
        <v>7.7</v>
      </c>
      <c r="BU35" s="125">
        <v>8.14</v>
      </c>
      <c r="BV35" s="125">
        <v>7.68</v>
      </c>
      <c r="BW35" s="62">
        <v>7.71</v>
      </c>
      <c r="BX35" s="87">
        <v>7.91</v>
      </c>
      <c r="BY35" s="65">
        <v>8.18</v>
      </c>
      <c r="BZ35" s="126">
        <v>7.44</v>
      </c>
      <c r="CA35" s="127">
        <v>7.43</v>
      </c>
      <c r="CB35" s="87">
        <v>8.2899999999999991</v>
      </c>
      <c r="CC35" s="87">
        <v>8.2899999999999991</v>
      </c>
      <c r="CD35" s="87">
        <v>7.6533333333333333</v>
      </c>
      <c r="CE35" s="87">
        <v>7.66</v>
      </c>
      <c r="CF35" s="87">
        <v>9.24</v>
      </c>
      <c r="CG35" s="87">
        <v>8.9499999999999993</v>
      </c>
      <c r="CH35" s="87">
        <v>8.43</v>
      </c>
      <c r="CI35" s="87">
        <v>8.7100000000000009</v>
      </c>
      <c r="CJ35">
        <v>9.48</v>
      </c>
      <c r="CK35">
        <v>9.3000000000000007</v>
      </c>
      <c r="CL35" s="163">
        <f t="shared" si="0"/>
        <v>3.9106145251396808E-2</v>
      </c>
      <c r="CM35" s="160">
        <f t="shared" si="1"/>
        <v>7.5888026026512539E-4</v>
      </c>
      <c r="CN35" s="160">
        <f t="shared" si="2"/>
        <v>-9.2235682819382901E-3</v>
      </c>
      <c r="CO35" s="160">
        <f t="shared" si="3"/>
        <v>7.1617887554276741E-3</v>
      </c>
      <c r="CP35" s="160">
        <f t="shared" si="4"/>
        <v>6.2921407501053336E-2</v>
      </c>
      <c r="CQ35" s="160">
        <f t="shared" si="5"/>
        <v>0.10034398448697401</v>
      </c>
      <c r="CR35" s="160">
        <f t="shared" si="6"/>
        <v>4.7692854144466897E-2</v>
      </c>
      <c r="CS35" s="160">
        <f t="shared" si="7"/>
        <v>-6.7790496040368256E-2</v>
      </c>
      <c r="CT35" s="160">
        <f t="shared" si="8"/>
        <v>1.6408587494852619E-2</v>
      </c>
      <c r="CU35" s="160">
        <f t="shared" si="9"/>
        <v>-8.5038575213466513E-2</v>
      </c>
      <c r="CV35" s="160">
        <f t="shared" si="10"/>
        <v>-9.7436535589844886E-3</v>
      </c>
      <c r="CW35" s="160">
        <f t="shared" si="11"/>
        <v>7.8587843550616016E-2</v>
      </c>
      <c r="CX35" s="160">
        <f t="shared" si="12"/>
        <v>-0.12945926150878018</v>
      </c>
      <c r="CY35" s="160">
        <f t="shared" si="13"/>
        <v>-5.6873102478823566E-2</v>
      </c>
      <c r="CZ35" s="211">
        <f t="shared" si="14"/>
        <v>3.9106145251396808E-2</v>
      </c>
      <c r="DA35" s="149">
        <v>2008</v>
      </c>
      <c r="DB35" s="149" t="s">
        <v>183</v>
      </c>
      <c r="DC35" s="156">
        <f>$AE$11/$AA$11-1</f>
        <v>3.4035656401944836E-2</v>
      </c>
      <c r="DD35" s="125"/>
    </row>
    <row r="36" spans="1:108">
      <c r="A36"/>
      <c r="B36" s="58" t="s">
        <v>80</v>
      </c>
      <c r="C36" s="87">
        <v>4.2699999999999996</v>
      </c>
      <c r="D36" s="87">
        <v>4.53</v>
      </c>
      <c r="E36" s="87">
        <v>4.66</v>
      </c>
      <c r="F36" s="87">
        <v>4.13</v>
      </c>
      <c r="G36" s="87">
        <v>4.32</v>
      </c>
      <c r="H36" s="87">
        <v>4.53</v>
      </c>
      <c r="I36" s="87">
        <v>4.55</v>
      </c>
      <c r="J36" s="87">
        <v>4.18</v>
      </c>
      <c r="K36" s="87">
        <v>4.5199999999999996</v>
      </c>
      <c r="L36" s="87">
        <v>4.5999999999999996</v>
      </c>
      <c r="M36" s="87">
        <v>4.53</v>
      </c>
      <c r="N36" s="87">
        <v>4.2699999999999996</v>
      </c>
      <c r="O36" s="87">
        <v>4.58</v>
      </c>
      <c r="P36" s="87">
        <v>4.88</v>
      </c>
      <c r="Q36" s="87">
        <v>5.13</v>
      </c>
      <c r="R36" s="87">
        <v>4.74</v>
      </c>
      <c r="S36" s="87">
        <v>4.8600000000000003</v>
      </c>
      <c r="T36" s="87">
        <v>5.15</v>
      </c>
      <c r="U36" s="87">
        <v>5.64</v>
      </c>
      <c r="V36" s="87">
        <v>5.87</v>
      </c>
      <c r="W36" s="87">
        <v>6.04</v>
      </c>
      <c r="X36" s="87">
        <v>6.23</v>
      </c>
      <c r="Y36" s="87">
        <v>5.98</v>
      </c>
      <c r="Z36" s="87">
        <v>5.54</v>
      </c>
      <c r="AA36" s="87">
        <v>5.46</v>
      </c>
      <c r="AB36" s="87">
        <v>5.79</v>
      </c>
      <c r="AC36" s="87">
        <v>5.94</v>
      </c>
      <c r="AD36" s="87">
        <v>5.8</v>
      </c>
      <c r="AE36" s="87">
        <v>5.75</v>
      </c>
      <c r="AF36" s="87">
        <v>6.24</v>
      </c>
      <c r="AG36" s="87">
        <v>7.06</v>
      </c>
      <c r="AH36" s="87">
        <v>7.2</v>
      </c>
      <c r="AI36" s="87">
        <v>7.07</v>
      </c>
      <c r="AJ36" s="87">
        <v>6.81</v>
      </c>
      <c r="AK36" s="87">
        <v>6.48</v>
      </c>
      <c r="AL36" s="87">
        <v>6.16</v>
      </c>
      <c r="AM36" s="87">
        <v>5.86</v>
      </c>
      <c r="AN36" s="87">
        <v>6.35</v>
      </c>
      <c r="AO36" s="87">
        <v>6.74</v>
      </c>
      <c r="AP36" s="87">
        <v>6.28</v>
      </c>
      <c r="AQ36" s="87">
        <v>6.34</v>
      </c>
      <c r="AR36" s="87">
        <v>6.53</v>
      </c>
      <c r="AS36" s="87">
        <v>7.06</v>
      </c>
      <c r="AT36" s="87">
        <v>6.15</v>
      </c>
      <c r="AU36" s="87">
        <v>6.09</v>
      </c>
      <c r="AV36" s="87">
        <v>6.21</v>
      </c>
      <c r="AW36" s="87">
        <v>6.77</v>
      </c>
      <c r="AX36" s="87">
        <v>5.88</v>
      </c>
      <c r="AY36" s="87">
        <v>5.99</v>
      </c>
      <c r="AZ36" s="87">
        <v>6.42</v>
      </c>
      <c r="BA36" s="87">
        <v>6.88</v>
      </c>
      <c r="BB36" s="87">
        <v>6.01</v>
      </c>
      <c r="BC36" s="87">
        <v>6.37</v>
      </c>
      <c r="BD36" s="87">
        <v>6.58</v>
      </c>
      <c r="BE36" s="87">
        <v>7.16</v>
      </c>
      <c r="BF36" s="87">
        <v>6.26</v>
      </c>
      <c r="BG36" s="87">
        <v>6.48</v>
      </c>
      <c r="BH36" s="87">
        <v>6.62</v>
      </c>
      <c r="BI36" s="87">
        <v>6.89</v>
      </c>
      <c r="BJ36" s="87">
        <v>6.23</v>
      </c>
      <c r="BK36" s="87">
        <v>5.61</v>
      </c>
      <c r="BL36" s="87">
        <v>5.53</v>
      </c>
      <c r="BM36" s="87">
        <v>6.01</v>
      </c>
      <c r="BN36" s="87">
        <v>6.01</v>
      </c>
      <c r="BO36" s="125">
        <v>5.96</v>
      </c>
      <c r="BP36" s="125">
        <v>5.99</v>
      </c>
      <c r="BQ36" s="125">
        <v>6.16</v>
      </c>
      <c r="BR36" s="125">
        <v>5.84</v>
      </c>
      <c r="BS36" s="62">
        <v>6</v>
      </c>
      <c r="BT36" s="125">
        <v>6.07</v>
      </c>
      <c r="BU36" s="125">
        <v>6.17</v>
      </c>
      <c r="BV36" s="125">
        <v>6.21</v>
      </c>
      <c r="BW36" s="62">
        <v>6.15</v>
      </c>
      <c r="BX36" s="87">
        <v>5.92</v>
      </c>
      <c r="BY36" s="65">
        <v>5.98</v>
      </c>
      <c r="BZ36" s="126">
        <v>5.94</v>
      </c>
      <c r="CA36" s="127">
        <v>5.86</v>
      </c>
      <c r="CB36" s="87">
        <v>5.48</v>
      </c>
      <c r="CC36" s="87">
        <v>5.48</v>
      </c>
      <c r="CD36" s="87">
        <v>5.7600000000000007</v>
      </c>
      <c r="CE36" s="87">
        <v>5.89</v>
      </c>
      <c r="CF36" s="87">
        <v>6.2</v>
      </c>
      <c r="CG36" s="87">
        <v>6.27</v>
      </c>
      <c r="CH36" s="87">
        <v>6.08</v>
      </c>
      <c r="CI36" s="87">
        <v>6.45</v>
      </c>
      <c r="CJ36">
        <v>6.86</v>
      </c>
      <c r="CK36">
        <v>6.88</v>
      </c>
      <c r="CL36" s="163">
        <f t="shared" si="0"/>
        <v>9.7288676236044716E-2</v>
      </c>
      <c r="CM36" s="160">
        <f t="shared" si="1"/>
        <v>-3.4949289969784983E-2</v>
      </c>
      <c r="CN36" s="160">
        <f t="shared" si="2"/>
        <v>-2.1451829151503524E-2</v>
      </c>
      <c r="CO36" s="160">
        <f t="shared" si="3"/>
        <v>-3.6762106751502613E-3</v>
      </c>
      <c r="CP36" s="160">
        <f t="shared" si="4"/>
        <v>-5.9443371943371917E-2</v>
      </c>
      <c r="CQ36" s="160">
        <f t="shared" si="5"/>
        <v>3.2845115903586408E-3</v>
      </c>
      <c r="CR36" s="160">
        <f t="shared" si="6"/>
        <v>-1.1284011284011328E-2</v>
      </c>
      <c r="CS36" s="160">
        <f t="shared" si="7"/>
        <v>-9.3626627579787527E-2</v>
      </c>
      <c r="CT36" s="160">
        <f t="shared" si="8"/>
        <v>3.3199550135620925E-2</v>
      </c>
      <c r="CU36" s="160">
        <f t="shared" si="9"/>
        <v>-2.0491984034225169E-2</v>
      </c>
      <c r="CV36" s="160">
        <f t="shared" si="10"/>
        <v>-5.5668934240362816E-2</v>
      </c>
      <c r="CW36" s="160">
        <f t="shared" si="11"/>
        <v>3.6588526214067357E-2</v>
      </c>
      <c r="CX36" s="160">
        <f t="shared" si="12"/>
        <v>-4.8981674579580331E-2</v>
      </c>
      <c r="CY36" s="160">
        <f t="shared" si="13"/>
        <v>1.3094285058243421E-3</v>
      </c>
      <c r="CZ36" s="211">
        <f t="shared" si="14"/>
        <v>9.7288676236044716E-2</v>
      </c>
      <c r="DA36" s="149">
        <v>2008</v>
      </c>
      <c r="DB36" s="149" t="s">
        <v>184</v>
      </c>
      <c r="DC36" s="156">
        <f>$AF$11/$AB$11-1</f>
        <v>8.9763779527559207E-2</v>
      </c>
      <c r="DD36" s="125"/>
    </row>
    <row r="37" spans="1:108">
      <c r="A37"/>
      <c r="B37" s="58" t="s">
        <v>81</v>
      </c>
      <c r="C37" s="87">
        <v>3.95</v>
      </c>
      <c r="D37" s="87">
        <v>4.55</v>
      </c>
      <c r="E37" s="87">
        <v>5.13</v>
      </c>
      <c r="F37" s="87">
        <v>3.94</v>
      </c>
      <c r="G37" s="87">
        <v>3.96</v>
      </c>
      <c r="H37" s="87">
        <v>4.74</v>
      </c>
      <c r="I37" s="87">
        <v>4.97</v>
      </c>
      <c r="J37" s="87">
        <v>3.99</v>
      </c>
      <c r="K37" s="87">
        <v>3.94</v>
      </c>
      <c r="L37" s="87">
        <v>4.83</v>
      </c>
      <c r="M37" s="87">
        <v>5.1100000000000003</v>
      </c>
      <c r="N37" s="87">
        <v>4.09</v>
      </c>
      <c r="O37" s="87">
        <v>4.1500000000000004</v>
      </c>
      <c r="P37" s="87">
        <v>4.9800000000000004</v>
      </c>
      <c r="Q37" s="87">
        <v>5.22</v>
      </c>
      <c r="R37" s="87">
        <v>4.0999999999999996</v>
      </c>
      <c r="S37" s="87">
        <v>4.13</v>
      </c>
      <c r="T37" s="87">
        <v>4.95</v>
      </c>
      <c r="U37" s="87">
        <v>5.1100000000000003</v>
      </c>
      <c r="V37" s="87">
        <v>3.9</v>
      </c>
      <c r="W37" s="87">
        <v>3.93</v>
      </c>
      <c r="X37" s="87">
        <v>4.9800000000000004</v>
      </c>
      <c r="Y37" s="87">
        <v>5.24</v>
      </c>
      <c r="Z37" s="87">
        <v>4.0999999999999996</v>
      </c>
      <c r="AA37" s="87">
        <v>4.25</v>
      </c>
      <c r="AB37" s="87">
        <v>4.96</v>
      </c>
      <c r="AC37" s="87">
        <v>5.48</v>
      </c>
      <c r="AD37" s="87">
        <v>4.3099999999999996</v>
      </c>
      <c r="AE37" s="87">
        <v>4.28</v>
      </c>
      <c r="AF37" s="87">
        <v>5.0599999999999996</v>
      </c>
      <c r="AG37" s="87">
        <v>5.63</v>
      </c>
      <c r="AH37" s="87">
        <v>4.6900000000000004</v>
      </c>
      <c r="AI37" s="87">
        <v>5</v>
      </c>
      <c r="AJ37" s="87">
        <v>5.62</v>
      </c>
      <c r="AK37" s="87">
        <v>6.15</v>
      </c>
      <c r="AL37" s="87">
        <v>4.91</v>
      </c>
      <c r="AM37" s="87">
        <v>4.74</v>
      </c>
      <c r="AN37" s="87">
        <v>5.53</v>
      </c>
      <c r="AO37" s="87">
        <v>6.43</v>
      </c>
      <c r="AP37" s="87">
        <v>5.26</v>
      </c>
      <c r="AQ37" s="87">
        <v>5.2</v>
      </c>
      <c r="AR37" s="87">
        <v>5.94</v>
      </c>
      <c r="AS37" s="87">
        <v>6.92</v>
      </c>
      <c r="AT37" s="87">
        <v>5.28</v>
      </c>
      <c r="AU37" s="87">
        <v>5.27</v>
      </c>
      <c r="AV37" s="87">
        <v>6.04</v>
      </c>
      <c r="AW37" s="87">
        <v>6.83</v>
      </c>
      <c r="AX37" s="87">
        <v>5.38</v>
      </c>
      <c r="AY37" s="87">
        <v>5.7</v>
      </c>
      <c r="AZ37" s="87">
        <v>6.47</v>
      </c>
      <c r="BA37" s="87">
        <v>7.38</v>
      </c>
      <c r="BB37" s="87">
        <v>5.58</v>
      </c>
      <c r="BC37" s="87">
        <v>5.85</v>
      </c>
      <c r="BD37" s="87">
        <v>6.45</v>
      </c>
      <c r="BE37" s="87">
        <v>7.35</v>
      </c>
      <c r="BF37" s="87">
        <v>5.7</v>
      </c>
      <c r="BG37" s="87">
        <v>5.78</v>
      </c>
      <c r="BH37" s="87">
        <v>6.46</v>
      </c>
      <c r="BI37" s="87">
        <v>7.43</v>
      </c>
      <c r="BJ37" s="87">
        <v>5.99</v>
      </c>
      <c r="BK37" s="87">
        <v>6.24</v>
      </c>
      <c r="BL37" s="87">
        <v>7.34</v>
      </c>
      <c r="BM37" s="87">
        <v>7.97</v>
      </c>
      <c r="BN37" s="87">
        <v>6.88</v>
      </c>
      <c r="BO37" s="125">
        <v>6.7</v>
      </c>
      <c r="BP37" s="125">
        <v>7.52</v>
      </c>
      <c r="BQ37" s="125">
        <v>8.11</v>
      </c>
      <c r="BR37" s="125">
        <v>6.9</v>
      </c>
      <c r="BS37" s="62">
        <v>6.46</v>
      </c>
      <c r="BT37" s="125">
        <v>7.37</v>
      </c>
      <c r="BU37" s="125">
        <v>7.52</v>
      </c>
      <c r="BV37" s="125">
        <v>6.4</v>
      </c>
      <c r="BW37" s="62">
        <v>6.08</v>
      </c>
      <c r="BX37" s="87">
        <v>6.94</v>
      </c>
      <c r="BY37" s="65">
        <v>7.51</v>
      </c>
      <c r="BZ37" s="126">
        <v>6.04</v>
      </c>
      <c r="CA37" s="127">
        <v>5.95</v>
      </c>
      <c r="CB37" s="87">
        <v>6.68</v>
      </c>
      <c r="CC37" s="87">
        <v>6.68</v>
      </c>
      <c r="CD37" s="87">
        <v>5.836666666666666</v>
      </c>
      <c r="CE37" s="87">
        <v>6.39</v>
      </c>
      <c r="CF37" s="87">
        <v>8.07</v>
      </c>
      <c r="CG37" s="87">
        <v>7.93</v>
      </c>
      <c r="CH37" s="87">
        <v>7.1</v>
      </c>
      <c r="CI37" s="87">
        <v>7.06</v>
      </c>
      <c r="CJ37">
        <v>8.11</v>
      </c>
      <c r="CK37">
        <v>8.25</v>
      </c>
      <c r="CL37" s="163">
        <f t="shared" si="0"/>
        <v>4.0353089533417437E-2</v>
      </c>
      <c r="CM37" s="160">
        <f t="shared" si="1"/>
        <v>-5.4849118877822083E-3</v>
      </c>
      <c r="CN37" s="160">
        <f t="shared" si="2"/>
        <v>-3.4223568281938427E-2</v>
      </c>
      <c r="CO37" s="160">
        <f t="shared" si="3"/>
        <v>2.2096681922196784E-2</v>
      </c>
      <c r="CP37" s="160">
        <f t="shared" si="4"/>
        <v>-2.2583024564292724E-2</v>
      </c>
      <c r="CQ37" s="160">
        <f t="shared" si="5"/>
        <v>-2.3622755865742265E-2</v>
      </c>
      <c r="CR37" s="160">
        <f t="shared" si="6"/>
        <v>-1.4645440142129096E-2</v>
      </c>
      <c r="CS37" s="160">
        <f t="shared" si="7"/>
        <v>-2.4796501672769408E-2</v>
      </c>
      <c r="CT37" s="160">
        <f t="shared" si="8"/>
        <v>0.10989652115708179</v>
      </c>
      <c r="CU37" s="160">
        <f t="shared" si="9"/>
        <v>2.2473180527163183E-2</v>
      </c>
      <c r="CV37" s="160">
        <f t="shared" si="10"/>
        <v>0.10522325435028398</v>
      </c>
      <c r="CW37" s="160">
        <f t="shared" si="11"/>
        <v>4.6363455738392997E-2</v>
      </c>
      <c r="CX37" s="160">
        <f t="shared" si="12"/>
        <v>-0.1504766579908608</v>
      </c>
      <c r="CY37" s="160">
        <f t="shared" si="13"/>
        <v>-5.5626158196802937E-2</v>
      </c>
      <c r="CZ37" s="211">
        <f t="shared" si="14"/>
        <v>4.0353089533417437E-2</v>
      </c>
      <c r="DA37" s="149">
        <v>2008</v>
      </c>
      <c r="DB37" s="149" t="s">
        <v>185</v>
      </c>
      <c r="DC37" s="156">
        <f>$AG$11/$AC$11-1</f>
        <v>0.12556053811659185</v>
      </c>
      <c r="DD37" s="125"/>
    </row>
    <row r="38" spans="1:108">
      <c r="A38"/>
      <c r="B38" s="58" t="s">
        <v>82</v>
      </c>
      <c r="C38" s="87">
        <v>6.67</v>
      </c>
      <c r="D38" s="87">
        <v>8.94</v>
      </c>
      <c r="E38" s="87">
        <v>5.5</v>
      </c>
      <c r="F38" s="87">
        <v>5.19</v>
      </c>
      <c r="G38" s="87">
        <v>4.0199999999999996</v>
      </c>
      <c r="H38" s="87">
        <v>3.68</v>
      </c>
      <c r="I38" s="87">
        <v>3.51</v>
      </c>
      <c r="J38" s="87">
        <v>3.67</v>
      </c>
      <c r="K38" s="87">
        <v>3.92</v>
      </c>
      <c r="L38" s="87">
        <v>4.04</v>
      </c>
      <c r="M38" s="87">
        <v>4.33</v>
      </c>
      <c r="N38" s="87">
        <v>3.84</v>
      </c>
      <c r="O38" s="87">
        <v>3.99</v>
      </c>
      <c r="P38" s="87">
        <v>4.12</v>
      </c>
      <c r="Q38" s="87">
        <v>4.3899999999999997</v>
      </c>
      <c r="R38" s="87">
        <v>4.08</v>
      </c>
      <c r="S38" s="87">
        <v>4.47</v>
      </c>
      <c r="T38" s="87">
        <v>4.51</v>
      </c>
      <c r="U38" s="87">
        <v>5.0199999999999996</v>
      </c>
      <c r="V38" s="87">
        <v>5.3</v>
      </c>
      <c r="W38" s="87">
        <v>5.18</v>
      </c>
      <c r="X38" s="87">
        <v>4.5199999999999996</v>
      </c>
      <c r="Y38" s="87">
        <v>5.34</v>
      </c>
      <c r="Z38" s="87">
        <v>5.49</v>
      </c>
      <c r="AA38" s="87">
        <v>4.96</v>
      </c>
      <c r="AB38" s="87">
        <v>4.95</v>
      </c>
      <c r="AC38" s="87">
        <v>5.35</v>
      </c>
      <c r="AD38" s="87">
        <v>5.35</v>
      </c>
      <c r="AE38" s="87">
        <v>5.88</v>
      </c>
      <c r="AF38" s="87">
        <v>5.88</v>
      </c>
      <c r="AG38" s="87">
        <v>6.14</v>
      </c>
      <c r="AH38" s="87">
        <v>5.7</v>
      </c>
      <c r="AI38" s="87">
        <v>5.58</v>
      </c>
      <c r="AJ38" s="87">
        <v>5.31</v>
      </c>
      <c r="AK38" s="87">
        <v>5.52</v>
      </c>
      <c r="AL38" s="87">
        <v>5.41</v>
      </c>
      <c r="AM38" s="87">
        <v>5.63</v>
      </c>
      <c r="AN38" s="87">
        <v>5.38</v>
      </c>
      <c r="AO38" s="87">
        <v>5.72</v>
      </c>
      <c r="AP38" s="87">
        <v>5.48</v>
      </c>
      <c r="AQ38" s="87">
        <v>5.28</v>
      </c>
      <c r="AR38" s="87">
        <v>5.09</v>
      </c>
      <c r="AS38" s="87">
        <v>5.55</v>
      </c>
      <c r="AT38" s="87">
        <v>5.18</v>
      </c>
      <c r="AU38" s="87">
        <v>5.07</v>
      </c>
      <c r="AV38" s="87">
        <v>4.9000000000000004</v>
      </c>
      <c r="AW38" s="87">
        <v>5.26</v>
      </c>
      <c r="AX38" s="87">
        <v>5.16</v>
      </c>
      <c r="AY38" s="87">
        <v>5.14</v>
      </c>
      <c r="AZ38" s="87">
        <v>5.46</v>
      </c>
      <c r="BA38" s="87">
        <v>5.64</v>
      </c>
      <c r="BB38" s="87">
        <v>5.46</v>
      </c>
      <c r="BC38" s="87">
        <v>5.73</v>
      </c>
      <c r="BD38" s="87">
        <v>5.21</v>
      </c>
      <c r="BE38" s="87">
        <v>5.63</v>
      </c>
      <c r="BF38" s="87">
        <v>5.41</v>
      </c>
      <c r="BG38" s="87">
        <v>5.2</v>
      </c>
      <c r="BH38" s="87">
        <v>5.43</v>
      </c>
      <c r="BI38" s="87">
        <v>5.59</v>
      </c>
      <c r="BJ38" s="87">
        <v>5.04</v>
      </c>
      <c r="BK38" s="87">
        <v>4.88</v>
      </c>
      <c r="BL38" s="87">
        <v>4.91</v>
      </c>
      <c r="BM38" s="87">
        <v>5.43</v>
      </c>
      <c r="BN38" s="87">
        <v>4.97</v>
      </c>
      <c r="BO38" s="125">
        <v>5.01</v>
      </c>
      <c r="BP38" s="125">
        <v>5.0999999999999996</v>
      </c>
      <c r="BQ38" s="125">
        <v>5.59</v>
      </c>
      <c r="BR38" s="125">
        <v>5.26</v>
      </c>
      <c r="BS38" s="62">
        <v>4.91</v>
      </c>
      <c r="BT38" s="125">
        <v>4.7699999999999996</v>
      </c>
      <c r="BU38" s="125">
        <v>5.65</v>
      </c>
      <c r="BV38" s="125">
        <v>5.6</v>
      </c>
      <c r="BW38" s="62">
        <v>6.46</v>
      </c>
      <c r="BX38" s="87">
        <v>4.92</v>
      </c>
      <c r="BY38" s="65">
        <v>5.21</v>
      </c>
      <c r="BZ38" s="126">
        <v>5.14</v>
      </c>
      <c r="CA38" s="127">
        <v>4.9000000000000004</v>
      </c>
      <c r="CB38" s="87">
        <v>4.53</v>
      </c>
      <c r="CC38" s="87">
        <v>4.53</v>
      </c>
      <c r="CD38" s="87">
        <v>5.4333333333333336</v>
      </c>
      <c r="CE38" s="87">
        <v>5.5</v>
      </c>
      <c r="CF38" s="87">
        <v>6.39</v>
      </c>
      <c r="CG38" s="87">
        <v>6.97</v>
      </c>
      <c r="CH38" s="87">
        <v>6.27</v>
      </c>
      <c r="CI38" s="87">
        <v>5.61</v>
      </c>
      <c r="CJ38">
        <v>6.21</v>
      </c>
      <c r="CK38">
        <v>6.7</v>
      </c>
      <c r="CL38" s="163">
        <f t="shared" si="0"/>
        <v>-3.8737446197991333E-2</v>
      </c>
      <c r="CM38" s="160">
        <f t="shared" si="1"/>
        <v>-8.2031230848430017E-2</v>
      </c>
      <c r="CN38" s="160">
        <f t="shared" si="2"/>
        <v>-6.0116425424795519E-2</v>
      </c>
      <c r="CO38" s="160">
        <f t="shared" si="3"/>
        <v>-0.19800780724188985</v>
      </c>
      <c r="CP38" s="160">
        <f t="shared" si="4"/>
        <v>-6.4387340301974433E-2</v>
      </c>
      <c r="CQ38" s="160">
        <f t="shared" si="5"/>
        <v>-4.3621682440929233E-2</v>
      </c>
      <c r="CR38" s="160">
        <f t="shared" si="6"/>
        <v>7.6087760912663643E-2</v>
      </c>
      <c r="CS38" s="160">
        <f t="shared" si="7"/>
        <v>2.370289808713455E-2</v>
      </c>
      <c r="CT38" s="160">
        <f t="shared" si="8"/>
        <v>0.31240871531181846</v>
      </c>
      <c r="CU38" s="160">
        <f t="shared" si="9"/>
        <v>0.37397877860253548</v>
      </c>
      <c r="CV38" s="160">
        <f t="shared" si="10"/>
        <v>4.2763240265431296E-2</v>
      </c>
      <c r="CW38" s="160">
        <f t="shared" si="11"/>
        <v>-3.8487874465049823E-2</v>
      </c>
      <c r="CX38" s="160">
        <f t="shared" si="12"/>
        <v>-0.18360230156731316</v>
      </c>
      <c r="CY38" s="160">
        <f t="shared" si="13"/>
        <v>-0.1347166939282117</v>
      </c>
      <c r="CZ38" s="211">
        <f t="shared" si="14"/>
        <v>-3.8737446197991326E-2</v>
      </c>
      <c r="DA38" s="149">
        <v>2008</v>
      </c>
      <c r="DB38" s="149" t="s">
        <v>186</v>
      </c>
      <c r="DC38" s="156">
        <f>$AH$11/$AD$11-1</f>
        <v>9.9369085173501626E-2</v>
      </c>
      <c r="DD38" s="125"/>
    </row>
    <row r="39" spans="1:108">
      <c r="A39"/>
      <c r="B39" s="58" t="s">
        <v>83</v>
      </c>
      <c r="C39" s="87">
        <v>3.65</v>
      </c>
      <c r="D39" s="87">
        <v>3.77</v>
      </c>
      <c r="E39" s="87">
        <v>4.0599999999999996</v>
      </c>
      <c r="F39" s="87">
        <v>3.56</v>
      </c>
      <c r="G39" s="87">
        <v>3.83</v>
      </c>
      <c r="H39" s="87">
        <v>3.85</v>
      </c>
      <c r="I39" s="87">
        <v>4.12</v>
      </c>
      <c r="J39" s="87">
        <v>3.66</v>
      </c>
      <c r="K39" s="87">
        <v>4.01</v>
      </c>
      <c r="L39" s="87">
        <v>4.03</v>
      </c>
      <c r="M39" s="87">
        <v>4.67</v>
      </c>
      <c r="N39" s="87">
        <v>3.88</v>
      </c>
      <c r="O39" s="87">
        <v>4.01</v>
      </c>
      <c r="P39" s="87">
        <v>4.18</v>
      </c>
      <c r="Q39" s="87">
        <v>4.75</v>
      </c>
      <c r="R39" s="87">
        <v>4.07</v>
      </c>
      <c r="S39" s="87">
        <v>4.2699999999999996</v>
      </c>
      <c r="T39" s="87">
        <v>4.17</v>
      </c>
      <c r="U39" s="87">
        <v>5.03</v>
      </c>
      <c r="V39" s="87">
        <v>4.1100000000000003</v>
      </c>
      <c r="W39" s="87">
        <v>4.29</v>
      </c>
      <c r="X39" s="87">
        <v>4.41</v>
      </c>
      <c r="Y39" s="87">
        <v>5.03</v>
      </c>
      <c r="Z39" s="87">
        <v>4.4000000000000004</v>
      </c>
      <c r="AA39" s="87">
        <v>4.55</v>
      </c>
      <c r="AB39" s="87">
        <v>4.62</v>
      </c>
      <c r="AC39" s="87">
        <v>5.26</v>
      </c>
      <c r="AD39" s="87">
        <v>4.57</v>
      </c>
      <c r="AE39" s="87">
        <v>4.8600000000000003</v>
      </c>
      <c r="AF39" s="87">
        <v>5.0199999999999996</v>
      </c>
      <c r="AG39" s="87">
        <v>5.76</v>
      </c>
      <c r="AH39" s="87">
        <v>4.83</v>
      </c>
      <c r="AI39" s="87">
        <v>5.57</v>
      </c>
      <c r="AJ39" s="87">
        <v>5.76</v>
      </c>
      <c r="AK39" s="87">
        <v>6.39</v>
      </c>
      <c r="AL39" s="87">
        <v>5.19</v>
      </c>
      <c r="AM39" s="87">
        <v>5.64</v>
      </c>
      <c r="AN39" s="87">
        <v>5.84</v>
      </c>
      <c r="AO39" s="87">
        <v>6.79</v>
      </c>
      <c r="AP39" s="87">
        <v>5.59</v>
      </c>
      <c r="AQ39" s="87">
        <v>6.05</v>
      </c>
      <c r="AR39" s="87">
        <v>6.37</v>
      </c>
      <c r="AS39" s="87">
        <v>7.21</v>
      </c>
      <c r="AT39" s="87">
        <v>5.94</v>
      </c>
      <c r="AU39" s="87">
        <v>6.79</v>
      </c>
      <c r="AV39" s="87">
        <v>6.92</v>
      </c>
      <c r="AW39" s="87">
        <v>7.74</v>
      </c>
      <c r="AX39" s="87">
        <v>6.37</v>
      </c>
      <c r="AY39" s="87">
        <v>7.3</v>
      </c>
      <c r="AZ39" s="87">
        <v>7.24</v>
      </c>
      <c r="BA39" s="87">
        <v>8.2100000000000009</v>
      </c>
      <c r="BB39" s="87">
        <v>6.82</v>
      </c>
      <c r="BC39" s="87">
        <v>7.27</v>
      </c>
      <c r="BD39" s="87">
        <v>7.31</v>
      </c>
      <c r="BE39" s="87">
        <v>8.19</v>
      </c>
      <c r="BF39" s="87">
        <v>6.94</v>
      </c>
      <c r="BG39" s="87">
        <v>7.44</v>
      </c>
      <c r="BH39" s="87">
        <v>7.49</v>
      </c>
      <c r="BI39" s="87">
        <v>8.2799999999999994</v>
      </c>
      <c r="BJ39" s="87">
        <v>6.96</v>
      </c>
      <c r="BK39" s="87">
        <v>7.57</v>
      </c>
      <c r="BL39" s="87">
        <v>7.68</v>
      </c>
      <c r="BM39" s="87">
        <v>8.3000000000000007</v>
      </c>
      <c r="BN39" s="87">
        <v>7.06</v>
      </c>
      <c r="BO39" s="125">
        <v>7.48</v>
      </c>
      <c r="BP39" s="125">
        <v>7.68</v>
      </c>
      <c r="BQ39" s="125">
        <v>8.2899999999999991</v>
      </c>
      <c r="BR39" s="125">
        <v>7.03</v>
      </c>
      <c r="BS39" s="62">
        <v>7.46</v>
      </c>
      <c r="BT39" s="125">
        <v>7.53</v>
      </c>
      <c r="BU39" s="125">
        <v>7.99</v>
      </c>
      <c r="BV39" s="125">
        <v>7.08</v>
      </c>
      <c r="BW39" s="62">
        <v>7.63</v>
      </c>
      <c r="BX39" s="87">
        <v>7.53</v>
      </c>
      <c r="BY39" s="65">
        <v>8.56</v>
      </c>
      <c r="BZ39" s="126">
        <v>7.19</v>
      </c>
      <c r="CA39" s="127">
        <v>7.42</v>
      </c>
      <c r="CB39" s="87">
        <v>7.64</v>
      </c>
      <c r="CC39" s="87">
        <v>7.64</v>
      </c>
      <c r="CD39" s="87">
        <v>6.7233333333333336</v>
      </c>
      <c r="CE39" s="87">
        <v>8.16</v>
      </c>
      <c r="CF39" s="87">
        <v>7.49</v>
      </c>
      <c r="CG39" s="87">
        <v>7.3</v>
      </c>
      <c r="CH39" s="87">
        <v>7</v>
      </c>
      <c r="CI39" s="87">
        <v>6.81</v>
      </c>
      <c r="CJ39">
        <v>7.37</v>
      </c>
      <c r="CK39">
        <v>7.29</v>
      </c>
      <c r="CL39" s="163">
        <f t="shared" si="0"/>
        <v>-1.3698630136986009E-3</v>
      </c>
      <c r="CM39" s="160">
        <f t="shared" si="1"/>
        <v>6.7184049313719671E-2</v>
      </c>
      <c r="CN39" s="160">
        <f t="shared" si="2"/>
        <v>3.7563154881903475E-2</v>
      </c>
      <c r="CO39" s="160">
        <f t="shared" si="3"/>
        <v>1.595532508974868E-2</v>
      </c>
      <c r="CP39" s="160">
        <f t="shared" si="4"/>
        <v>2.948918611269196E-2</v>
      </c>
      <c r="CQ39" s="160">
        <f t="shared" si="5"/>
        <v>-2.0580083789880882E-2</v>
      </c>
      <c r="CR39" s="160">
        <f t="shared" si="6"/>
        <v>-4.5885941574397876E-2</v>
      </c>
      <c r="CS39" s="160">
        <f t="shared" si="7"/>
        <v>9.8437671632219115E-4</v>
      </c>
      <c r="CT39" s="160">
        <f t="shared" si="8"/>
        <v>-0.1178208190316507</v>
      </c>
      <c r="CU39" s="160">
        <f t="shared" si="9"/>
        <v>-0.20915518577687794</v>
      </c>
      <c r="CV39" s="160">
        <f t="shared" si="10"/>
        <v>-7.0074266692299061E-2</v>
      </c>
      <c r="CW39" s="160">
        <f t="shared" si="11"/>
        <v>-0.22392905093563817</v>
      </c>
      <c r="CX39" s="160">
        <f t="shared" si="12"/>
        <v>-0.17145464929856052</v>
      </c>
      <c r="CY39" s="160">
        <f t="shared" si="13"/>
        <v>-9.7349110743918971E-2</v>
      </c>
      <c r="CZ39" s="211">
        <f t="shared" si="14"/>
        <v>-1.3698630136985968E-3</v>
      </c>
      <c r="DA39" s="149">
        <v>2009</v>
      </c>
      <c r="DB39" s="149" t="s">
        <v>187</v>
      </c>
      <c r="DC39" s="156">
        <f>$AI$11/$AE$11-1</f>
        <v>7.8369905956112929E-2</v>
      </c>
      <c r="DD39" s="125"/>
    </row>
    <row r="40" spans="1:108">
      <c r="A40"/>
      <c r="B40" s="58" t="s">
        <v>84</v>
      </c>
      <c r="C40" s="87">
        <v>5.3</v>
      </c>
      <c r="D40" s="87">
        <v>6.53</v>
      </c>
      <c r="E40" s="87">
        <v>7.76</v>
      </c>
      <c r="F40" s="87">
        <v>6.42</v>
      </c>
      <c r="G40" s="87">
        <v>6.16</v>
      </c>
      <c r="H40" s="87">
        <v>6.69</v>
      </c>
      <c r="I40" s="87">
        <v>9.14</v>
      </c>
      <c r="J40" s="87">
        <v>6.81</v>
      </c>
      <c r="K40" s="87">
        <v>6.57</v>
      </c>
      <c r="L40" s="87">
        <v>7.12</v>
      </c>
      <c r="M40" s="87">
        <v>8.93</v>
      </c>
      <c r="N40" s="87">
        <v>6.33</v>
      </c>
      <c r="O40" s="87">
        <v>6.15</v>
      </c>
      <c r="P40" s="87">
        <v>7.09</v>
      </c>
      <c r="Q40" s="87">
        <v>8.7799999999999994</v>
      </c>
      <c r="R40" s="87">
        <v>6.75</v>
      </c>
      <c r="S40" s="87">
        <v>6.82</v>
      </c>
      <c r="T40" s="87">
        <v>7.17</v>
      </c>
      <c r="U40" s="87">
        <v>8.89</v>
      </c>
      <c r="V40" s="87">
        <v>7.76</v>
      </c>
      <c r="W40" s="87">
        <v>7.2</v>
      </c>
      <c r="X40" s="87">
        <v>7.66</v>
      </c>
      <c r="Y40" s="87">
        <v>9.51</v>
      </c>
      <c r="Z40" s="87">
        <v>7.55</v>
      </c>
      <c r="AA40" s="87">
        <v>7.47</v>
      </c>
      <c r="AB40" s="87">
        <v>7.83</v>
      </c>
      <c r="AC40" s="87">
        <v>9.84</v>
      </c>
      <c r="AD40" s="87">
        <v>7.79</v>
      </c>
      <c r="AE40" s="87">
        <v>7.68</v>
      </c>
      <c r="AF40" s="87">
        <v>8.02</v>
      </c>
      <c r="AG40" s="87">
        <v>9.01</v>
      </c>
      <c r="AH40" s="87">
        <v>7.08</v>
      </c>
      <c r="AI40" s="87">
        <v>7.07</v>
      </c>
      <c r="AJ40" s="87">
        <v>7.51</v>
      </c>
      <c r="AK40" s="87">
        <v>10.06</v>
      </c>
      <c r="AL40" s="87">
        <v>6.95</v>
      </c>
      <c r="AM40" s="87">
        <v>6.44</v>
      </c>
      <c r="AN40" s="87">
        <v>7.25</v>
      </c>
      <c r="AO40" s="87">
        <v>9.59</v>
      </c>
      <c r="AP40" s="87">
        <v>5.87</v>
      </c>
      <c r="AQ40" s="87">
        <v>5.67</v>
      </c>
      <c r="AR40" s="87">
        <v>6.27</v>
      </c>
      <c r="AS40" s="87">
        <v>9.09</v>
      </c>
      <c r="AT40" s="87">
        <v>5.32</v>
      </c>
      <c r="AU40" s="87">
        <v>5.44</v>
      </c>
      <c r="AV40" s="87">
        <v>6.18</v>
      </c>
      <c r="AW40" s="87">
        <v>8.58</v>
      </c>
      <c r="AX40" s="87">
        <v>5.44</v>
      </c>
      <c r="AY40" s="87">
        <v>5.15</v>
      </c>
      <c r="AZ40" s="87">
        <v>6.01</v>
      </c>
      <c r="BA40" s="87">
        <v>8.75</v>
      </c>
      <c r="BB40" s="87">
        <v>5.85</v>
      </c>
      <c r="BC40" s="87">
        <v>6.09</v>
      </c>
      <c r="BD40" s="87">
        <v>6.66</v>
      </c>
      <c r="BE40" s="87">
        <v>9.2799999999999994</v>
      </c>
      <c r="BF40" s="87">
        <v>6.11</v>
      </c>
      <c r="BG40" s="87">
        <v>5.95</v>
      </c>
      <c r="BH40" s="87">
        <v>6.49</v>
      </c>
      <c r="BI40" s="87">
        <v>8.83</v>
      </c>
      <c r="BJ40" s="87">
        <v>5.43</v>
      </c>
      <c r="BK40" s="87">
        <v>5</v>
      </c>
      <c r="BL40" s="87">
        <v>5.3</v>
      </c>
      <c r="BM40" s="87">
        <v>7.93</v>
      </c>
      <c r="BN40" s="87">
        <v>4.97</v>
      </c>
      <c r="BO40" s="125">
        <v>5.0199999999999996</v>
      </c>
      <c r="BP40" s="125">
        <v>5.97</v>
      </c>
      <c r="BQ40" s="125">
        <v>7.97</v>
      </c>
      <c r="BR40" s="125">
        <v>5.38</v>
      </c>
      <c r="BS40" s="62">
        <v>5.37</v>
      </c>
      <c r="BT40" s="125">
        <v>6.07</v>
      </c>
      <c r="BU40" s="125">
        <v>7.7</v>
      </c>
      <c r="BV40" s="125">
        <v>4.9800000000000004</v>
      </c>
      <c r="BW40" s="62">
        <v>4.99</v>
      </c>
      <c r="BX40" s="87">
        <v>5.97</v>
      </c>
      <c r="BY40" s="65">
        <v>7.84</v>
      </c>
      <c r="BZ40" s="126">
        <v>5.28</v>
      </c>
      <c r="CA40" s="127">
        <v>4.8</v>
      </c>
      <c r="CB40" s="87">
        <v>5.37</v>
      </c>
      <c r="CC40" s="87">
        <v>5.37</v>
      </c>
      <c r="CD40" s="87">
        <v>3.9266666666666672</v>
      </c>
      <c r="CE40" s="87">
        <v>4.9000000000000004</v>
      </c>
      <c r="CF40" s="87">
        <v>6.7</v>
      </c>
      <c r="CG40" s="87">
        <v>7.94</v>
      </c>
      <c r="CH40" s="87">
        <v>6.14</v>
      </c>
      <c r="CI40" s="87">
        <v>6.21</v>
      </c>
      <c r="CJ40">
        <v>7.76</v>
      </c>
      <c r="CK40">
        <v>8.14</v>
      </c>
      <c r="CL40" s="163">
        <f t="shared" si="0"/>
        <v>2.5188916876574329E-2</v>
      </c>
      <c r="CM40" s="160">
        <f t="shared" si="1"/>
        <v>1.4026693528078456E-2</v>
      </c>
      <c r="CN40" s="160">
        <f t="shared" si="2"/>
        <v>8.2267395573483268E-2</v>
      </c>
      <c r="CO40" s="160">
        <f t="shared" si="3"/>
        <v>5.4021085649558903E-3</v>
      </c>
      <c r="CP40" s="160">
        <f t="shared" si="4"/>
        <v>-8.5621560181861692E-2</v>
      </c>
      <c r="CQ40" s="160">
        <f t="shared" si="5"/>
        <v>-0.22815446868402534</v>
      </c>
      <c r="CR40" s="160">
        <f t="shared" si="6"/>
        <v>-0.23729411229411235</v>
      </c>
      <c r="CS40" s="160">
        <f t="shared" si="7"/>
        <v>-7.7912748171368645E-2</v>
      </c>
      <c r="CT40" s="160">
        <f t="shared" si="8"/>
        <v>0.14948494208059782</v>
      </c>
      <c r="CU40" s="160">
        <f t="shared" si="9"/>
        <v>0.31393216200554724</v>
      </c>
      <c r="CV40" s="160">
        <f t="shared" si="10"/>
        <v>0.45244274280170449</v>
      </c>
      <c r="CW40" s="160">
        <f t="shared" si="11"/>
        <v>0.2088590643104602</v>
      </c>
      <c r="CX40" s="160">
        <f t="shared" si="12"/>
        <v>2.775667741074378E-3</v>
      </c>
      <c r="CY40" s="160">
        <f t="shared" si="13"/>
        <v>-7.0790330853646041E-2</v>
      </c>
      <c r="CZ40" s="211">
        <f t="shared" si="14"/>
        <v>2.5188916876574333E-2</v>
      </c>
      <c r="DA40" s="149">
        <v>2009</v>
      </c>
      <c r="DB40" s="149" t="s">
        <v>188</v>
      </c>
      <c r="DC40" s="156">
        <f>$AJ$11/$AF$11-1</f>
        <v>-7.225433526011571E-3</v>
      </c>
      <c r="DD40" s="125"/>
    </row>
    <row r="41" spans="1:108">
      <c r="A41"/>
      <c r="B41" t="s">
        <v>342</v>
      </c>
      <c r="C41" s="87">
        <v>9.33</v>
      </c>
      <c r="D41" s="87">
        <v>9.08</v>
      </c>
      <c r="E41" s="87">
        <v>8.93</v>
      </c>
      <c r="F41" s="87">
        <v>9.11</v>
      </c>
      <c r="G41" s="87">
        <v>8.61</v>
      </c>
      <c r="H41" s="87">
        <v>9.11</v>
      </c>
      <c r="I41" s="87">
        <v>9.07</v>
      </c>
      <c r="J41" s="87">
        <v>9.5500000000000007</v>
      </c>
      <c r="K41" s="87">
        <v>9.57</v>
      </c>
      <c r="L41" s="87">
        <v>9.7100000000000009</v>
      </c>
      <c r="M41" s="87">
        <v>9.82</v>
      </c>
      <c r="N41" s="87">
        <v>9.8800000000000008</v>
      </c>
      <c r="O41" s="87">
        <v>9.8699999999999992</v>
      </c>
      <c r="P41" s="87">
        <v>9.98</v>
      </c>
      <c r="Q41" s="87">
        <v>9.98</v>
      </c>
      <c r="R41" s="87">
        <v>10.23</v>
      </c>
      <c r="S41" s="87">
        <v>10.88</v>
      </c>
      <c r="T41" s="87">
        <v>10.88</v>
      </c>
      <c r="U41" s="87">
        <v>11.61</v>
      </c>
      <c r="V41" s="87">
        <v>12.53</v>
      </c>
      <c r="W41" s="87">
        <v>12.45</v>
      </c>
      <c r="X41" s="87">
        <v>11.87</v>
      </c>
      <c r="Y41" s="87">
        <v>11.07</v>
      </c>
      <c r="Z41" s="87">
        <v>11.11</v>
      </c>
      <c r="AA41" s="87">
        <v>13.51</v>
      </c>
      <c r="AB41" s="87">
        <v>11.71</v>
      </c>
      <c r="AC41" s="87">
        <v>11.98</v>
      </c>
      <c r="AD41" s="87">
        <v>11.91</v>
      </c>
      <c r="AE41" s="87">
        <v>12.53</v>
      </c>
      <c r="AF41" s="87">
        <v>12.77</v>
      </c>
      <c r="AG41" s="87">
        <v>13.74</v>
      </c>
      <c r="AH41" s="87">
        <v>13.5</v>
      </c>
      <c r="AI41" s="87">
        <v>14.02</v>
      </c>
      <c r="AJ41" s="87">
        <v>14.46</v>
      </c>
      <c r="AK41" s="87">
        <v>13.33</v>
      </c>
      <c r="AL41" s="87">
        <v>13.17</v>
      </c>
      <c r="AM41" s="87">
        <v>12.67</v>
      </c>
      <c r="AN41" s="87">
        <v>12.6</v>
      </c>
      <c r="AO41" s="87">
        <v>12.9</v>
      </c>
      <c r="AP41" s="87">
        <v>12.83</v>
      </c>
      <c r="AQ41" s="87">
        <v>12.57</v>
      </c>
      <c r="AR41" s="87">
        <v>12.43</v>
      </c>
      <c r="AS41" s="87">
        <v>12.14</v>
      </c>
      <c r="AT41" s="87">
        <v>11.95</v>
      </c>
      <c r="AU41" s="87">
        <v>11.67</v>
      </c>
      <c r="AV41" s="87">
        <v>11.68</v>
      </c>
      <c r="AW41" s="87">
        <v>11.93</v>
      </c>
      <c r="AX41" s="87">
        <v>12.04</v>
      </c>
      <c r="AY41" s="87">
        <v>11.88</v>
      </c>
      <c r="AZ41" s="87">
        <v>11.23</v>
      </c>
      <c r="BA41" s="87">
        <v>11.1</v>
      </c>
      <c r="BB41" s="87">
        <v>11.42</v>
      </c>
      <c r="BC41" s="87">
        <v>13.21</v>
      </c>
      <c r="BD41" s="87">
        <v>11.85</v>
      </c>
      <c r="BE41" s="87">
        <v>11.27</v>
      </c>
      <c r="BF41" s="87">
        <v>11.47</v>
      </c>
      <c r="BG41" s="87">
        <v>13.76</v>
      </c>
      <c r="BH41" s="87">
        <v>12.47</v>
      </c>
      <c r="BI41" s="87">
        <v>12.18</v>
      </c>
      <c r="BJ41" s="87">
        <v>12.63</v>
      </c>
      <c r="BK41" s="87">
        <v>12.58</v>
      </c>
      <c r="BL41" s="87">
        <v>12.12</v>
      </c>
      <c r="BM41" s="87">
        <v>12.25</v>
      </c>
      <c r="BN41" s="87">
        <v>12.41</v>
      </c>
      <c r="BO41" s="125">
        <v>12.5</v>
      </c>
      <c r="BP41" s="125">
        <v>12.04</v>
      </c>
      <c r="BQ41" s="125">
        <v>12.23</v>
      </c>
      <c r="BR41" s="125">
        <v>12.6</v>
      </c>
      <c r="BS41" s="62">
        <v>13.82</v>
      </c>
      <c r="BT41" s="125">
        <v>12.02</v>
      </c>
      <c r="BU41" s="125">
        <v>13.15</v>
      </c>
      <c r="BV41" s="125">
        <v>13.4</v>
      </c>
      <c r="BW41" s="62">
        <v>13.86</v>
      </c>
      <c r="BX41" s="87">
        <v>12.81</v>
      </c>
      <c r="BY41" s="65">
        <v>12.69</v>
      </c>
      <c r="BZ41" s="126">
        <v>13.03</v>
      </c>
      <c r="CA41" s="127">
        <v>13.06</v>
      </c>
      <c r="CB41" s="87">
        <v>12.84</v>
      </c>
      <c r="CC41" s="87">
        <v>12.84</v>
      </c>
      <c r="CD41" s="87">
        <v>13.346666666666666</v>
      </c>
      <c r="CE41" s="87">
        <v>14.09</v>
      </c>
      <c r="CF41" s="87">
        <v>13.68</v>
      </c>
      <c r="CG41" s="87">
        <v>13.91</v>
      </c>
      <c r="CH41" s="87">
        <v>13.84</v>
      </c>
      <c r="CI41" s="87">
        <v>15.78</v>
      </c>
      <c r="CJ41">
        <v>14.32</v>
      </c>
      <c r="CK41">
        <v>15.05</v>
      </c>
      <c r="CL41" s="163">
        <f t="shared" si="0"/>
        <v>8.1955427749820314E-2</v>
      </c>
      <c r="CM41" s="160">
        <f t="shared" si="1"/>
        <v>-3.9136113246895643E-2</v>
      </c>
      <c r="CN41" s="160">
        <f t="shared" si="2"/>
        <v>-5.585508580445913E-3</v>
      </c>
      <c r="CO41" s="160">
        <f t="shared" si="3"/>
        <v>-1.4241796850492455E-2</v>
      </c>
      <c r="CP41" s="160">
        <f t="shared" si="4"/>
        <v>1.7222872755659539E-2</v>
      </c>
      <c r="CQ41" s="160">
        <f t="shared" si="5"/>
        <v>9.8716882693405075E-2</v>
      </c>
      <c r="CR41" s="160">
        <f t="shared" si="6"/>
        <v>4.332190978392042E-2</v>
      </c>
      <c r="CS41" s="160">
        <f t="shared" si="7"/>
        <v>-1.9879312745130939E-2</v>
      </c>
      <c r="CT41" s="160">
        <f t="shared" si="8"/>
        <v>-3.2766750430584093E-2</v>
      </c>
      <c r="CU41" s="160">
        <f t="shared" si="9"/>
        <v>-8.1319234642497476E-2</v>
      </c>
      <c r="CV41" s="160">
        <f t="shared" si="10"/>
        <v>-7.4261452832881242E-2</v>
      </c>
      <c r="CW41" s="160">
        <f t="shared" si="11"/>
        <v>6.1455347678314176E-2</v>
      </c>
      <c r="CX41" s="160">
        <f t="shared" si="12"/>
        <v>-0.10864966175181195</v>
      </c>
      <c r="CY41" s="160">
        <f t="shared" si="13"/>
        <v>-1.402381998040006E-2</v>
      </c>
      <c r="CZ41" s="211">
        <f t="shared" si="14"/>
        <v>8.1955427749820314E-2</v>
      </c>
      <c r="DA41" s="149">
        <v>2009</v>
      </c>
      <c r="DB41" s="149" t="s">
        <v>189</v>
      </c>
      <c r="DC41" s="156">
        <f>$AK$11/$AG$11-1</f>
        <v>-6.6401062416998724E-2</v>
      </c>
      <c r="DD41" s="125"/>
    </row>
    <row r="42" spans="1:108">
      <c r="A42"/>
      <c r="B42" t="s">
        <v>339</v>
      </c>
      <c r="C42" s="87">
        <v>8.1999999999999993</v>
      </c>
      <c r="D42" s="87">
        <v>8.4600000000000009</v>
      </c>
      <c r="E42" s="87">
        <v>8.5399999999999991</v>
      </c>
      <c r="F42" s="87">
        <v>8.09</v>
      </c>
      <c r="G42" s="87">
        <v>8.24</v>
      </c>
      <c r="H42" s="87">
        <v>7.59</v>
      </c>
      <c r="I42" s="87">
        <v>7.75</v>
      </c>
      <c r="J42" s="87">
        <v>7.31</v>
      </c>
      <c r="K42" s="87">
        <v>7.13</v>
      </c>
      <c r="L42" s="87">
        <v>7.34</v>
      </c>
      <c r="M42" s="87">
        <v>8.68</v>
      </c>
      <c r="N42" s="87">
        <v>8.74</v>
      </c>
      <c r="O42" s="87">
        <v>9.5399999999999991</v>
      </c>
      <c r="P42" s="87">
        <v>9.34</v>
      </c>
      <c r="Q42" s="87">
        <v>9.5299999999999994</v>
      </c>
      <c r="R42" s="87">
        <v>7.66</v>
      </c>
      <c r="S42" s="87">
        <v>8.66</v>
      </c>
      <c r="T42" s="87">
        <v>9.26</v>
      </c>
      <c r="U42" s="87">
        <v>11.17</v>
      </c>
      <c r="V42" s="87">
        <v>9.7200000000000006</v>
      </c>
      <c r="W42" s="87">
        <v>9.6199999999999992</v>
      </c>
      <c r="X42" s="87">
        <v>9.85</v>
      </c>
      <c r="Y42" s="87">
        <v>11.82</v>
      </c>
      <c r="Z42" s="87">
        <v>10.17</v>
      </c>
      <c r="AA42" s="87">
        <v>9.2899999999999991</v>
      </c>
      <c r="AB42" s="87">
        <v>9.9600000000000009</v>
      </c>
      <c r="AC42" s="87">
        <v>11.24</v>
      </c>
      <c r="AD42" s="87">
        <v>9.76</v>
      </c>
      <c r="AE42" s="87">
        <v>11.68</v>
      </c>
      <c r="AF42" s="87">
        <v>12.92</v>
      </c>
      <c r="AG42" s="87">
        <v>13.84</v>
      </c>
      <c r="AH42" s="87">
        <v>11.65</v>
      </c>
      <c r="AI42" s="87">
        <v>12.01</v>
      </c>
      <c r="AJ42" s="87">
        <v>11.77</v>
      </c>
      <c r="AK42" s="87">
        <v>12.24</v>
      </c>
      <c r="AL42" s="87">
        <v>11.51</v>
      </c>
      <c r="AM42" s="87">
        <v>11.73</v>
      </c>
      <c r="AN42" s="87">
        <v>11.78</v>
      </c>
      <c r="AO42" s="87">
        <v>12.58</v>
      </c>
      <c r="AP42" s="87">
        <v>11.08</v>
      </c>
      <c r="AQ42" s="87">
        <v>11.61</v>
      </c>
      <c r="AR42" s="87">
        <v>11.54</v>
      </c>
      <c r="AS42" s="87">
        <v>11.96</v>
      </c>
      <c r="AT42" s="87">
        <v>10.52</v>
      </c>
      <c r="AU42" s="87">
        <v>10.35</v>
      </c>
      <c r="AV42" s="87">
        <v>10.35</v>
      </c>
      <c r="AW42" s="87">
        <v>11.03</v>
      </c>
      <c r="AX42" s="87">
        <v>10.3</v>
      </c>
      <c r="AY42" s="87">
        <v>10.199999999999999</v>
      </c>
      <c r="AZ42" s="87">
        <v>10.8</v>
      </c>
      <c r="BA42" s="87">
        <v>11.73</v>
      </c>
      <c r="BB42" s="87">
        <v>10.45</v>
      </c>
      <c r="BC42" s="87">
        <v>13.34</v>
      </c>
      <c r="BD42" s="87">
        <v>10.85</v>
      </c>
      <c r="BE42" s="87">
        <v>11.17</v>
      </c>
      <c r="BF42" s="87">
        <v>10.16</v>
      </c>
      <c r="BG42" s="87">
        <v>10.92</v>
      </c>
      <c r="BH42" s="87">
        <v>10.82</v>
      </c>
      <c r="BI42" s="87">
        <v>10.97</v>
      </c>
      <c r="BJ42" s="87">
        <v>9.82</v>
      </c>
      <c r="BK42" s="87">
        <v>10.02</v>
      </c>
      <c r="BL42" s="87">
        <v>10.15</v>
      </c>
      <c r="BM42" s="87">
        <v>10.87</v>
      </c>
      <c r="BN42" s="87">
        <v>9.5500000000000007</v>
      </c>
      <c r="BO42" s="125">
        <v>10.01</v>
      </c>
      <c r="BP42" s="125">
        <v>10.49</v>
      </c>
      <c r="BQ42" s="125">
        <v>10.53</v>
      </c>
      <c r="BR42" s="125">
        <v>9.41</v>
      </c>
      <c r="BS42" s="62">
        <v>10.41</v>
      </c>
      <c r="BT42" s="125">
        <v>9.86</v>
      </c>
      <c r="BU42" s="125">
        <v>10.28</v>
      </c>
      <c r="BV42" s="125">
        <v>9.9</v>
      </c>
      <c r="BW42" s="62">
        <v>10.18</v>
      </c>
      <c r="BX42" s="87">
        <v>10.49</v>
      </c>
      <c r="BY42" s="65">
        <v>10.66</v>
      </c>
      <c r="BZ42" s="126">
        <v>9.4600000000000009</v>
      </c>
      <c r="CA42" s="127">
        <v>9.89</v>
      </c>
      <c r="CB42" s="87">
        <v>10.01</v>
      </c>
      <c r="CC42" s="87">
        <v>10.01</v>
      </c>
      <c r="CD42" s="87">
        <v>9.5033333333333321</v>
      </c>
      <c r="CE42" s="87">
        <v>10.42</v>
      </c>
      <c r="CF42" s="87">
        <v>11.3</v>
      </c>
      <c r="CG42" s="87">
        <v>10.76</v>
      </c>
      <c r="CH42" s="87">
        <v>10.79</v>
      </c>
      <c r="CI42" s="87">
        <v>11.9</v>
      </c>
      <c r="CJ42">
        <v>12.49</v>
      </c>
      <c r="CK42">
        <v>12.77</v>
      </c>
      <c r="CL42" s="163">
        <f t="shared" si="0"/>
        <v>0.18680297397769516</v>
      </c>
      <c r="CM42" s="160">
        <f t="shared" si="1"/>
        <v>3.2809855891007475E-2</v>
      </c>
      <c r="CN42" s="160">
        <f t="shared" si="2"/>
        <v>-2.2418012726382767E-2</v>
      </c>
      <c r="CO42" s="160">
        <f t="shared" si="3"/>
        <v>1.4991031007089831E-2</v>
      </c>
      <c r="CP42" s="160">
        <f t="shared" si="4"/>
        <v>-3.0876912252031506E-2</v>
      </c>
      <c r="CQ42" s="160">
        <f t="shared" si="5"/>
        <v>2.5920941968040311E-2</v>
      </c>
      <c r="CR42" s="160">
        <f t="shared" si="6"/>
        <v>2.3599709646220955E-2</v>
      </c>
      <c r="CS42" s="160">
        <f t="shared" si="7"/>
        <v>-4.515659717709853E-2</v>
      </c>
      <c r="CT42" s="160">
        <f t="shared" si="8"/>
        <v>3.0683817692881338E-2</v>
      </c>
      <c r="CU42" s="160">
        <f t="shared" si="9"/>
        <v>-8.9727493050755905E-2</v>
      </c>
      <c r="CV42" s="160">
        <f t="shared" si="10"/>
        <v>2.4166601049399244E-2</v>
      </c>
      <c r="CW42" s="160">
        <f t="shared" si="11"/>
        <v>8.3546674479287958E-2</v>
      </c>
      <c r="CX42" s="160">
        <f t="shared" si="12"/>
        <v>-5.0123552969531873E-2</v>
      </c>
      <c r="CY42" s="160">
        <f t="shared" si="13"/>
        <v>9.0823726247474784E-2</v>
      </c>
      <c r="CZ42" s="211">
        <f t="shared" si="14"/>
        <v>0.18680297397769516</v>
      </c>
      <c r="DA42" s="149">
        <v>2009</v>
      </c>
      <c r="DB42" s="149" t="s">
        <v>190</v>
      </c>
      <c r="DC42" s="156">
        <f>$AL$11/$AH$11-1</f>
        <v>-6.0258249641319983E-2</v>
      </c>
      <c r="DD42" s="125"/>
    </row>
    <row r="43" spans="1:108">
      <c r="A43"/>
      <c r="B43" t="s">
        <v>344</v>
      </c>
      <c r="C43" s="87">
        <v>5.91</v>
      </c>
      <c r="D43" s="87">
        <v>5.49</v>
      </c>
      <c r="E43" s="87">
        <v>5.25</v>
      </c>
      <c r="F43" s="87">
        <v>5.12</v>
      </c>
      <c r="G43" s="87">
        <v>4.2300000000000004</v>
      </c>
      <c r="H43" s="87">
        <v>4.58</v>
      </c>
      <c r="I43" s="87">
        <v>4.6100000000000003</v>
      </c>
      <c r="J43" s="87">
        <v>4.47</v>
      </c>
      <c r="K43" s="87">
        <v>4.72</v>
      </c>
      <c r="L43" s="87">
        <v>4.95</v>
      </c>
      <c r="M43" s="87">
        <v>5.17</v>
      </c>
      <c r="N43" s="87">
        <v>4.96</v>
      </c>
      <c r="O43" s="87">
        <v>4.8899999999999997</v>
      </c>
      <c r="P43" s="87">
        <v>5.33</v>
      </c>
      <c r="Q43" s="87">
        <v>5.56</v>
      </c>
      <c r="R43" s="87">
        <v>5.0599999999999996</v>
      </c>
      <c r="S43" s="87">
        <v>5.0199999999999996</v>
      </c>
      <c r="T43" s="87">
        <v>5.38</v>
      </c>
      <c r="U43" s="87">
        <v>5.92</v>
      </c>
      <c r="V43" s="87">
        <v>6.12</v>
      </c>
      <c r="W43" s="87">
        <v>5.96</v>
      </c>
      <c r="X43" s="87">
        <v>5.3</v>
      </c>
      <c r="Y43" s="87">
        <v>5.68</v>
      </c>
      <c r="Z43" s="87">
        <v>5.35</v>
      </c>
      <c r="AA43" s="87">
        <v>5.21</v>
      </c>
      <c r="AB43" s="87">
        <v>5.54</v>
      </c>
      <c r="AC43" s="87">
        <v>5.85</v>
      </c>
      <c r="AD43" s="87">
        <v>5.76</v>
      </c>
      <c r="AE43" s="87">
        <v>5.91</v>
      </c>
      <c r="AF43" s="87">
        <v>6.34</v>
      </c>
      <c r="AG43" s="87">
        <v>7.43</v>
      </c>
      <c r="AH43" s="87">
        <v>5.78</v>
      </c>
      <c r="AI43" s="87">
        <v>6.01</v>
      </c>
      <c r="AJ43" s="87">
        <v>5.68</v>
      </c>
      <c r="AK43" s="87">
        <v>5.84</v>
      </c>
      <c r="AL43" s="87">
        <v>5.36</v>
      </c>
      <c r="AM43" s="87">
        <v>5.95</v>
      </c>
      <c r="AN43" s="87">
        <v>5.89</v>
      </c>
      <c r="AO43" s="87">
        <v>6.56</v>
      </c>
      <c r="AP43" s="87">
        <v>5.59</v>
      </c>
      <c r="AQ43" s="87">
        <v>5.79</v>
      </c>
      <c r="AR43" s="87">
        <v>6.01</v>
      </c>
      <c r="AS43" s="87">
        <v>6.53</v>
      </c>
      <c r="AT43" s="87">
        <v>5.85</v>
      </c>
      <c r="AU43" s="87">
        <v>5.57</v>
      </c>
      <c r="AV43" s="87">
        <v>5.8</v>
      </c>
      <c r="AW43" s="87">
        <v>6.17</v>
      </c>
      <c r="AX43" s="87">
        <v>5.74</v>
      </c>
      <c r="AY43" s="87">
        <v>6.06</v>
      </c>
      <c r="AZ43" s="87">
        <v>6.46</v>
      </c>
      <c r="BA43" s="87">
        <v>6.68</v>
      </c>
      <c r="BB43" s="87">
        <v>6.18</v>
      </c>
      <c r="BC43" s="87">
        <v>6.17</v>
      </c>
      <c r="BD43" s="87">
        <v>6.96</v>
      </c>
      <c r="BE43" s="87">
        <v>6.9</v>
      </c>
      <c r="BF43" s="87">
        <v>6.36</v>
      </c>
      <c r="BG43" s="87">
        <v>6.26</v>
      </c>
      <c r="BH43" s="87">
        <v>6.62</v>
      </c>
      <c r="BI43" s="87">
        <v>6.61</v>
      </c>
      <c r="BJ43" s="87">
        <v>5.82</v>
      </c>
      <c r="BK43" s="87">
        <v>5.69</v>
      </c>
      <c r="BL43" s="87">
        <v>5.83</v>
      </c>
      <c r="BM43" s="87">
        <v>6.03</v>
      </c>
      <c r="BN43" s="87">
        <v>5.79</v>
      </c>
      <c r="BO43" s="125">
        <v>6.14</v>
      </c>
      <c r="BP43" s="125">
        <v>6.2</v>
      </c>
      <c r="BQ43" s="125">
        <v>6.42</v>
      </c>
      <c r="BR43" s="125">
        <v>5.83</v>
      </c>
      <c r="BS43" s="62">
        <v>5.84</v>
      </c>
      <c r="BT43" s="125">
        <v>5.65</v>
      </c>
      <c r="BU43" s="125">
        <v>5.79</v>
      </c>
      <c r="BV43" s="125">
        <v>5.62</v>
      </c>
      <c r="BW43" s="62">
        <v>5.55</v>
      </c>
      <c r="BX43" s="87">
        <v>5.5</v>
      </c>
      <c r="BY43" s="65">
        <v>5.41</v>
      </c>
      <c r="BZ43" s="126">
        <v>5.21</v>
      </c>
      <c r="CA43" s="127">
        <v>5.3</v>
      </c>
      <c r="CB43" s="87">
        <v>5.4</v>
      </c>
      <c r="CC43" s="87">
        <v>5.4</v>
      </c>
      <c r="CD43" s="87">
        <v>5.5933333333333337</v>
      </c>
      <c r="CE43" s="87">
        <v>5.92</v>
      </c>
      <c r="CF43" s="87">
        <v>6.47</v>
      </c>
      <c r="CG43" s="87">
        <v>6.66</v>
      </c>
      <c r="CH43" s="87">
        <v>6.25</v>
      </c>
      <c r="CI43" s="87">
        <v>6.36</v>
      </c>
      <c r="CJ43">
        <v>6.46</v>
      </c>
      <c r="CK43">
        <v>6.7</v>
      </c>
      <c r="CL43" s="163">
        <f t="shared" si="0"/>
        <v>6.0060060060060112E-3</v>
      </c>
      <c r="CM43" s="160">
        <f t="shared" si="1"/>
        <v>-6.9785521890354515E-2</v>
      </c>
      <c r="CN43" s="160">
        <f t="shared" si="2"/>
        <v>-5.0927304936742676E-2</v>
      </c>
      <c r="CO43" s="160">
        <f t="shared" si="3"/>
        <v>-1.5667841754798614E-3</v>
      </c>
      <c r="CP43" s="160">
        <f t="shared" si="4"/>
        <v>-3.3008658008657904E-3</v>
      </c>
      <c r="CQ43" s="160">
        <f t="shared" si="5"/>
        <v>8.5048122888648117E-2</v>
      </c>
      <c r="CR43" s="160">
        <f t="shared" si="6"/>
        <v>9.2595474553248056E-2</v>
      </c>
      <c r="CS43" s="160">
        <f t="shared" si="7"/>
        <v>1.8235050570769629E-2</v>
      </c>
      <c r="CT43" s="160">
        <f t="shared" si="8"/>
        <v>9.996083696990038E-2</v>
      </c>
      <c r="CU43" s="160">
        <f t="shared" si="9"/>
        <v>6.8680765357502449E-2</v>
      </c>
      <c r="CV43" s="160">
        <f t="shared" si="10"/>
        <v>6.177178857240187E-3</v>
      </c>
      <c r="CW43" s="160">
        <f t="shared" si="11"/>
        <v>1.5836449859274515E-2</v>
      </c>
      <c r="CX43" s="160">
        <f t="shared" si="12"/>
        <v>-0.15697888253690195</v>
      </c>
      <c r="CY43" s="160">
        <f t="shared" si="13"/>
        <v>-8.9973241724214365E-2</v>
      </c>
      <c r="CZ43" s="211">
        <f t="shared" si="14"/>
        <v>6.0060060060060094E-3</v>
      </c>
      <c r="DA43" s="149">
        <v>2010</v>
      </c>
      <c r="DB43" s="149" t="s">
        <v>191</v>
      </c>
      <c r="DC43" s="156">
        <f>$AM$11/$AI$11-1</f>
        <v>-5.0872093023255793E-2</v>
      </c>
      <c r="DD43" s="125"/>
    </row>
    <row r="44" spans="1:108">
      <c r="A44"/>
      <c r="B44" t="s">
        <v>340</v>
      </c>
      <c r="C44" s="87">
        <v>5.53</v>
      </c>
      <c r="D44" s="87">
        <v>5.51</v>
      </c>
      <c r="E44" s="87">
        <v>5.92</v>
      </c>
      <c r="F44" s="87">
        <v>5.28</v>
      </c>
      <c r="G44" s="87">
        <v>5.14</v>
      </c>
      <c r="H44" s="87">
        <v>5.27</v>
      </c>
      <c r="I44" s="87">
        <v>5.23</v>
      </c>
      <c r="J44" s="87">
        <v>5.07</v>
      </c>
      <c r="K44" s="87">
        <v>7.43</v>
      </c>
      <c r="L44" s="87">
        <v>7.21</v>
      </c>
      <c r="M44" s="87">
        <v>7.09</v>
      </c>
      <c r="N44" s="87">
        <v>6.81</v>
      </c>
      <c r="O44" s="87">
        <v>6.65</v>
      </c>
      <c r="P44" s="87">
        <v>7.12</v>
      </c>
      <c r="Q44" s="87">
        <v>7.31</v>
      </c>
      <c r="R44" s="87">
        <v>7.08</v>
      </c>
      <c r="S44" s="87">
        <v>7.15</v>
      </c>
      <c r="T44" s="87">
        <v>7.34</v>
      </c>
      <c r="U44" s="87">
        <v>9.3699999999999992</v>
      </c>
      <c r="V44" s="87">
        <v>8.9700000000000006</v>
      </c>
      <c r="W44" s="87">
        <v>9.1999999999999993</v>
      </c>
      <c r="X44" s="87">
        <v>9.15</v>
      </c>
      <c r="Y44" s="87">
        <v>9.91</v>
      </c>
      <c r="Z44" s="87">
        <v>9.2899999999999991</v>
      </c>
      <c r="AA44" s="87">
        <v>8.7100000000000009</v>
      </c>
      <c r="AB44" s="87">
        <v>8.6199999999999992</v>
      </c>
      <c r="AC44" s="87">
        <v>8.66</v>
      </c>
      <c r="AD44" s="87">
        <v>8.8699999999999992</v>
      </c>
      <c r="AE44" s="87">
        <v>9.01</v>
      </c>
      <c r="AF44" s="87">
        <v>9.51</v>
      </c>
      <c r="AG44" s="87">
        <v>10.44</v>
      </c>
      <c r="AH44" s="87">
        <v>8.5500000000000007</v>
      </c>
      <c r="AI44" s="87">
        <v>7.85</v>
      </c>
      <c r="AJ44" s="87">
        <v>7.95</v>
      </c>
      <c r="AK44" s="87">
        <v>9.15</v>
      </c>
      <c r="AL44" s="87">
        <v>8.4700000000000006</v>
      </c>
      <c r="AM44" s="87">
        <v>8.61</v>
      </c>
      <c r="AN44" s="87">
        <v>8.91</v>
      </c>
      <c r="AO44" s="87">
        <v>9.1</v>
      </c>
      <c r="AP44" s="87">
        <v>8.5</v>
      </c>
      <c r="AQ44" s="87">
        <v>8.51</v>
      </c>
      <c r="AR44" s="87">
        <v>7.69</v>
      </c>
      <c r="AS44" s="87">
        <v>7.95</v>
      </c>
      <c r="AT44" s="87">
        <v>7.2</v>
      </c>
      <c r="AU44" s="87">
        <v>6.89</v>
      </c>
      <c r="AV44" s="87">
        <v>6.84</v>
      </c>
      <c r="AW44" s="87">
        <v>6.94</v>
      </c>
      <c r="AX44" s="87">
        <v>6.15</v>
      </c>
      <c r="AY44" s="87">
        <v>7.42</v>
      </c>
      <c r="AZ44" s="87">
        <v>6.85</v>
      </c>
      <c r="BA44" s="87">
        <v>6.28</v>
      </c>
      <c r="BB44" s="87">
        <v>5.81</v>
      </c>
      <c r="BC44" s="87">
        <v>7.58</v>
      </c>
      <c r="BD44" s="87">
        <v>6.16</v>
      </c>
      <c r="BE44" s="87">
        <v>6.45</v>
      </c>
      <c r="BF44" s="87">
        <v>6.17</v>
      </c>
      <c r="BG44" s="87">
        <v>6.86</v>
      </c>
      <c r="BH44" s="87">
        <v>6.05</v>
      </c>
      <c r="BI44" s="87">
        <v>6.37</v>
      </c>
      <c r="BJ44" s="87">
        <v>5.97</v>
      </c>
      <c r="BK44" s="87">
        <v>5.85</v>
      </c>
      <c r="BL44" s="87">
        <v>6.13</v>
      </c>
      <c r="BM44" s="87">
        <v>6.01</v>
      </c>
      <c r="BN44" s="87">
        <v>6.13</v>
      </c>
      <c r="BO44" s="125">
        <v>5.57</v>
      </c>
      <c r="BP44" s="125">
        <v>6.05</v>
      </c>
      <c r="BQ44" s="125">
        <v>6.11</v>
      </c>
      <c r="BR44" s="125">
        <v>5.92</v>
      </c>
      <c r="BS44" s="62">
        <v>6.18</v>
      </c>
      <c r="BT44" s="125">
        <v>6.05</v>
      </c>
      <c r="BU44" s="125">
        <v>6.14</v>
      </c>
      <c r="BV44" s="125">
        <v>5.81</v>
      </c>
      <c r="BW44" s="62">
        <v>5.61</v>
      </c>
      <c r="BX44" s="87">
        <v>5.46</v>
      </c>
      <c r="BY44" s="65">
        <v>5.73</v>
      </c>
      <c r="BZ44" s="126">
        <v>5.49</v>
      </c>
      <c r="CA44" s="127">
        <v>5.32</v>
      </c>
      <c r="CB44" s="87">
        <v>5.41</v>
      </c>
      <c r="CC44" s="87">
        <v>5.41</v>
      </c>
      <c r="CD44" s="87">
        <v>5.59</v>
      </c>
      <c r="CE44" s="87">
        <v>5.85</v>
      </c>
      <c r="CF44" s="87">
        <v>6.34</v>
      </c>
      <c r="CG44" s="87">
        <v>7.35</v>
      </c>
      <c r="CH44" s="87">
        <v>6.33</v>
      </c>
      <c r="CI44" s="87">
        <v>7.37</v>
      </c>
      <c r="CJ44">
        <v>7.27</v>
      </c>
      <c r="CK44">
        <v>8.5</v>
      </c>
      <c r="CL44" s="163">
        <f t="shared" si="0"/>
        <v>0.15646258503401367</v>
      </c>
      <c r="CM44" s="160">
        <f t="shared" si="1"/>
        <v>-7.0930368953413828E-2</v>
      </c>
      <c r="CN44" s="160">
        <f t="shared" si="2"/>
        <v>-3.3051020949752388E-2</v>
      </c>
      <c r="CO44" s="160">
        <f t="shared" si="3"/>
        <v>-8.2151437650159198E-3</v>
      </c>
      <c r="CP44" s="160">
        <f t="shared" si="4"/>
        <v>5.7234432234432031E-3</v>
      </c>
      <c r="CQ44" s="160">
        <f t="shared" si="5"/>
        <v>3.1050129385568927E-2</v>
      </c>
      <c r="CR44" s="160">
        <f t="shared" si="6"/>
        <v>3.7233955266741989E-2</v>
      </c>
      <c r="CS44" s="160">
        <f t="shared" si="7"/>
        <v>8.7797864567371042E-4</v>
      </c>
      <c r="CT44" s="160">
        <f t="shared" si="8"/>
        <v>7.3716570522306846E-2</v>
      </c>
      <c r="CU44" s="160">
        <f t="shared" si="9"/>
        <v>0.19394262610919677</v>
      </c>
      <c r="CV44" s="160">
        <f t="shared" si="10"/>
        <v>2.1154758862400203E-2</v>
      </c>
      <c r="CW44" s="160">
        <f t="shared" si="11"/>
        <v>0.20134118536401002</v>
      </c>
      <c r="CX44" s="160">
        <f t="shared" si="12"/>
        <v>-8.7455903219229303E-3</v>
      </c>
      <c r="CY44" s="160">
        <f t="shared" si="13"/>
        <v>6.0483337303793294E-2</v>
      </c>
      <c r="CZ44" s="211">
        <f t="shared" si="14"/>
        <v>0.15646258503401367</v>
      </c>
      <c r="DA44" s="149">
        <v>2010</v>
      </c>
      <c r="DB44" s="149" t="s">
        <v>192</v>
      </c>
      <c r="DC44" s="156">
        <f>$AN$11/$AJ$11-1</f>
        <v>-2.183406113537123E-2</v>
      </c>
      <c r="DD44" s="125"/>
    </row>
    <row r="45" spans="1:108">
      <c r="A45"/>
      <c r="B45" t="s">
        <v>347</v>
      </c>
      <c r="C45" s="87">
        <v>4.46</v>
      </c>
      <c r="D45" s="87">
        <v>4.4400000000000004</v>
      </c>
      <c r="E45" s="87">
        <v>4.96</v>
      </c>
      <c r="F45" s="87">
        <v>4.5599999999999996</v>
      </c>
      <c r="G45" s="87">
        <v>4.57</v>
      </c>
      <c r="H45" s="87">
        <v>4.57</v>
      </c>
      <c r="I45" s="87">
        <v>5.0199999999999996</v>
      </c>
      <c r="J45" s="87">
        <v>4.59</v>
      </c>
      <c r="K45" s="87">
        <v>4.62</v>
      </c>
      <c r="L45" s="87">
        <v>4.6399999999999997</v>
      </c>
      <c r="M45" s="87">
        <v>5.18</v>
      </c>
      <c r="N45" s="87">
        <v>4.71</v>
      </c>
      <c r="O45" s="87">
        <v>4.68</v>
      </c>
      <c r="P45" s="87">
        <v>4.72</v>
      </c>
      <c r="Q45" s="87">
        <v>5.26</v>
      </c>
      <c r="R45" s="87">
        <v>4.8</v>
      </c>
      <c r="S45" s="87">
        <v>4.6900000000000004</v>
      </c>
      <c r="T45" s="87">
        <v>4.8099999999999996</v>
      </c>
      <c r="U45" s="87">
        <v>5.43</v>
      </c>
      <c r="V45" s="87">
        <v>5.16</v>
      </c>
      <c r="W45" s="87">
        <v>5.01</v>
      </c>
      <c r="X45" s="87">
        <v>5.08</v>
      </c>
      <c r="Y45" s="87">
        <v>5.63</v>
      </c>
      <c r="Z45" s="87">
        <v>5.17</v>
      </c>
      <c r="AA45" s="87">
        <v>5.07</v>
      </c>
      <c r="AB45" s="87">
        <v>5.16</v>
      </c>
      <c r="AC45" s="87">
        <v>5.98</v>
      </c>
      <c r="AD45" s="87">
        <v>5.61</v>
      </c>
      <c r="AE45" s="87">
        <v>5.16</v>
      </c>
      <c r="AF45" s="87">
        <v>5.34</v>
      </c>
      <c r="AG45" s="87">
        <v>5.95</v>
      </c>
      <c r="AH45" s="87">
        <v>5.69</v>
      </c>
      <c r="AI45" s="87">
        <v>5.81</v>
      </c>
      <c r="AJ45" s="87">
        <v>5.87</v>
      </c>
      <c r="AK45" s="87">
        <v>6.25</v>
      </c>
      <c r="AL45" s="87">
        <v>6</v>
      </c>
      <c r="AM45" s="87">
        <v>5.88</v>
      </c>
      <c r="AN45" s="87">
        <v>6.15</v>
      </c>
      <c r="AO45" s="87">
        <v>6.65</v>
      </c>
      <c r="AP45" s="87">
        <v>5.93</v>
      </c>
      <c r="AQ45" s="87">
        <v>5.8</v>
      </c>
      <c r="AR45" s="87">
        <v>5.83</v>
      </c>
      <c r="AS45" s="87">
        <v>6.43</v>
      </c>
      <c r="AT45" s="87">
        <v>5.96</v>
      </c>
      <c r="AU45" s="87">
        <v>6.22</v>
      </c>
      <c r="AV45" s="87">
        <v>6.32</v>
      </c>
      <c r="AW45" s="87">
        <v>6.92</v>
      </c>
      <c r="AX45" s="87">
        <v>6.21</v>
      </c>
      <c r="AY45" s="87">
        <v>6.19</v>
      </c>
      <c r="AZ45" s="87">
        <v>6.27</v>
      </c>
      <c r="BA45" s="87">
        <v>6.87</v>
      </c>
      <c r="BB45" s="87">
        <v>6.42</v>
      </c>
      <c r="BC45" s="87">
        <v>6.51</v>
      </c>
      <c r="BD45" s="87">
        <v>6.45</v>
      </c>
      <c r="BE45" s="87">
        <v>6.81</v>
      </c>
      <c r="BF45" s="87">
        <v>6.19</v>
      </c>
      <c r="BG45" s="87">
        <v>6.39</v>
      </c>
      <c r="BH45" s="87">
        <v>6.36</v>
      </c>
      <c r="BI45" s="87">
        <v>6.92</v>
      </c>
      <c r="BJ45" s="87">
        <v>6.36</v>
      </c>
      <c r="BK45" s="87">
        <v>5.92</v>
      </c>
      <c r="BL45" s="87">
        <v>6.23</v>
      </c>
      <c r="BM45" s="87">
        <v>6.9</v>
      </c>
      <c r="BN45" s="87">
        <v>6.12</v>
      </c>
      <c r="BO45" s="125">
        <v>6.07</v>
      </c>
      <c r="BP45" s="125">
        <v>6.03</v>
      </c>
      <c r="BQ45" s="125">
        <v>6.73</v>
      </c>
      <c r="BR45" s="125">
        <v>5.95</v>
      </c>
      <c r="BS45" s="62">
        <v>6.14</v>
      </c>
      <c r="BT45" s="125">
        <v>6.09</v>
      </c>
      <c r="BU45" s="125">
        <v>6.68</v>
      </c>
      <c r="BV45" s="125">
        <v>5.96</v>
      </c>
      <c r="BW45" s="62">
        <v>6.12</v>
      </c>
      <c r="BX45" s="87">
        <v>5.96</v>
      </c>
      <c r="BY45" s="65">
        <v>6.6</v>
      </c>
      <c r="BZ45" s="126">
        <v>6.09</v>
      </c>
      <c r="CA45" s="127">
        <v>5.87</v>
      </c>
      <c r="CB45" s="87">
        <v>6.12</v>
      </c>
      <c r="CC45" s="87">
        <v>6.12</v>
      </c>
      <c r="CD45" s="87">
        <v>6.05</v>
      </c>
      <c r="CE45" s="87">
        <v>5.94</v>
      </c>
      <c r="CF45" s="87">
        <v>5.98</v>
      </c>
      <c r="CG45" s="87">
        <v>6.9</v>
      </c>
      <c r="CH45" s="87">
        <v>6.21</v>
      </c>
      <c r="CI45" s="87">
        <v>6.05</v>
      </c>
      <c r="CJ45">
        <v>6.97</v>
      </c>
      <c r="CK45">
        <v>6.86</v>
      </c>
      <c r="CL45" s="163">
        <f t="shared" si="0"/>
        <v>-5.7971014492753676E-3</v>
      </c>
      <c r="CM45" s="160">
        <f t="shared" si="1"/>
        <v>-1.6131172557931311E-2</v>
      </c>
      <c r="CN45" s="160">
        <f t="shared" si="2"/>
        <v>4.3838512254974357E-2</v>
      </c>
      <c r="CO45" s="160">
        <f t="shared" si="3"/>
        <v>2.6285876669508088E-3</v>
      </c>
      <c r="CP45" s="160">
        <f t="shared" si="4"/>
        <v>4.1726589964844969E-2</v>
      </c>
      <c r="CQ45" s="160">
        <f t="shared" si="5"/>
        <v>1.416927899686525E-2</v>
      </c>
      <c r="CR45" s="160">
        <f t="shared" si="6"/>
        <v>1.2450874519839936E-2</v>
      </c>
      <c r="CS45" s="160">
        <f t="shared" si="7"/>
        <v>-8.6821038915264229E-2</v>
      </c>
      <c r="CT45" s="160">
        <f t="shared" si="8"/>
        <v>-0.12106312817171164</v>
      </c>
      <c r="CU45" s="160">
        <f t="shared" si="9"/>
        <v>-3.7201587583673923E-2</v>
      </c>
      <c r="CV45" s="160">
        <f t="shared" si="10"/>
        <v>-8.47782088041827E-2</v>
      </c>
      <c r="CW45" s="160">
        <f t="shared" si="11"/>
        <v>-3.9969355946531462E-2</v>
      </c>
      <c r="CX45" s="160">
        <f t="shared" si="12"/>
        <v>1.0118551982076646E-2</v>
      </c>
      <c r="CY45" s="160">
        <f t="shared" si="13"/>
        <v>-0.10177634917949574</v>
      </c>
      <c r="CZ45" s="211">
        <f t="shared" si="14"/>
        <v>-5.7971014492753659E-3</v>
      </c>
      <c r="DA45" s="149">
        <v>2010</v>
      </c>
      <c r="DB45" s="149" t="s">
        <v>193</v>
      </c>
      <c r="DC45" s="156">
        <f>$AO$11/$AK$11-1</f>
        <v>1.7069701280227667E-2</v>
      </c>
      <c r="DD45" s="125"/>
    </row>
    <row r="46" spans="1:108">
      <c r="A46"/>
      <c r="B46" t="s">
        <v>345</v>
      </c>
      <c r="C46" s="87">
        <v>3.95</v>
      </c>
      <c r="D46" s="87">
        <v>4.05</v>
      </c>
      <c r="E46" s="87">
        <v>4.18</v>
      </c>
      <c r="F46" s="87">
        <v>3.75</v>
      </c>
      <c r="G46" s="87">
        <v>3.94</v>
      </c>
      <c r="H46" s="87">
        <v>3.98</v>
      </c>
      <c r="I46" s="87">
        <v>4.12</v>
      </c>
      <c r="J46" s="87">
        <v>3.85</v>
      </c>
      <c r="K46" s="87">
        <v>3.96</v>
      </c>
      <c r="L46" s="87">
        <v>4.04</v>
      </c>
      <c r="M46" s="87">
        <v>4.2300000000000004</v>
      </c>
      <c r="N46" s="87">
        <v>3.63</v>
      </c>
      <c r="O46" s="87">
        <v>3.95</v>
      </c>
      <c r="P46" s="87">
        <v>4.12</v>
      </c>
      <c r="Q46" s="87">
        <v>4.33</v>
      </c>
      <c r="R46" s="87">
        <v>4.12</v>
      </c>
      <c r="S46" s="87">
        <v>4.0599999999999996</v>
      </c>
      <c r="T46" s="87">
        <v>4.3899999999999997</v>
      </c>
      <c r="U46" s="87">
        <v>4.72</v>
      </c>
      <c r="V46" s="87">
        <v>4.12</v>
      </c>
      <c r="W46" s="87">
        <v>4.75</v>
      </c>
      <c r="X46" s="87">
        <v>5</v>
      </c>
      <c r="Y46" s="87">
        <v>5.28</v>
      </c>
      <c r="Z46" s="87">
        <v>4.95</v>
      </c>
      <c r="AA46" s="87">
        <v>5.01</v>
      </c>
      <c r="AB46" s="87">
        <v>5.21</v>
      </c>
      <c r="AC46" s="87">
        <v>5.46</v>
      </c>
      <c r="AD46" s="87">
        <v>5.26</v>
      </c>
      <c r="AE46" s="87">
        <v>5.44</v>
      </c>
      <c r="AF46" s="87">
        <v>5.57</v>
      </c>
      <c r="AG46" s="87">
        <v>5.87</v>
      </c>
      <c r="AH46" s="87">
        <v>5.46</v>
      </c>
      <c r="AI46" s="87">
        <v>5.04</v>
      </c>
      <c r="AJ46" s="87">
        <v>5.32</v>
      </c>
      <c r="AK46" s="87">
        <v>5.45</v>
      </c>
      <c r="AL46" s="87">
        <v>5.18</v>
      </c>
      <c r="AM46" s="87">
        <v>5.63</v>
      </c>
      <c r="AN46" s="87">
        <v>5.77</v>
      </c>
      <c r="AO46" s="87">
        <v>6.04</v>
      </c>
      <c r="AP46" s="87">
        <v>5.79</v>
      </c>
      <c r="AQ46" s="87">
        <v>6</v>
      </c>
      <c r="AR46" s="87">
        <v>6.23</v>
      </c>
      <c r="AS46" s="87">
        <v>6.45</v>
      </c>
      <c r="AT46" s="87">
        <v>6.26</v>
      </c>
      <c r="AU46" s="87">
        <v>6.33</v>
      </c>
      <c r="AV46" s="87">
        <v>6.58</v>
      </c>
      <c r="AW46" s="87">
        <v>6.73</v>
      </c>
      <c r="AX46" s="87">
        <v>6.56</v>
      </c>
      <c r="AY46" s="87">
        <v>6.94</v>
      </c>
      <c r="AZ46" s="87">
        <v>7.16</v>
      </c>
      <c r="BA46" s="87">
        <v>7.31</v>
      </c>
      <c r="BB46" s="87">
        <v>7.09</v>
      </c>
      <c r="BC46" s="87">
        <v>7.23</v>
      </c>
      <c r="BD46" s="87">
        <v>7.44</v>
      </c>
      <c r="BE46" s="87">
        <v>8.0299999999999994</v>
      </c>
      <c r="BF46" s="87">
        <v>7.73</v>
      </c>
      <c r="BG46" s="87">
        <v>8.0399999999999991</v>
      </c>
      <c r="BH46" s="87">
        <v>8.17</v>
      </c>
      <c r="BI46" s="87">
        <v>8.26</v>
      </c>
      <c r="BJ46" s="87">
        <v>7.81</v>
      </c>
      <c r="BK46" s="87">
        <v>7.77</v>
      </c>
      <c r="BL46" s="87">
        <v>7.7</v>
      </c>
      <c r="BM46" s="87">
        <v>8.24</v>
      </c>
      <c r="BN46" s="87">
        <v>8.1999999999999993</v>
      </c>
      <c r="BO46" s="125">
        <v>7.54</v>
      </c>
      <c r="BP46" s="125">
        <v>7.74</v>
      </c>
      <c r="BQ46" s="125">
        <v>7.74</v>
      </c>
      <c r="BR46" s="125">
        <v>7.5</v>
      </c>
      <c r="BS46" s="62">
        <v>8.4600000000000009</v>
      </c>
      <c r="BT46" s="125">
        <v>8.51</v>
      </c>
      <c r="BU46" s="125">
        <v>8.5399999999999991</v>
      </c>
      <c r="BV46" s="125">
        <v>8.35</v>
      </c>
      <c r="BW46" s="62">
        <v>8.4</v>
      </c>
      <c r="BX46" s="87">
        <v>8.4700000000000006</v>
      </c>
      <c r="BY46" s="65">
        <v>8.61</v>
      </c>
      <c r="BZ46" s="126">
        <v>8.25</v>
      </c>
      <c r="CA46" s="127">
        <v>8.26</v>
      </c>
      <c r="CB46" s="87">
        <v>8.06</v>
      </c>
      <c r="CC46" s="87">
        <v>8.06</v>
      </c>
      <c r="CD46" s="87">
        <v>6.9866666666666672</v>
      </c>
      <c r="CE46" s="87">
        <v>6.98</v>
      </c>
      <c r="CF46" s="87">
        <v>7.08</v>
      </c>
      <c r="CG46" s="87">
        <v>7.19</v>
      </c>
      <c r="CH46" s="87">
        <v>7.01</v>
      </c>
      <c r="CI46" s="87">
        <v>7.05</v>
      </c>
      <c r="CJ46">
        <v>7.05</v>
      </c>
      <c r="CK46">
        <v>6.98</v>
      </c>
      <c r="CL46" s="163">
        <f t="shared" si="0"/>
        <v>-2.9207232267037544E-2</v>
      </c>
      <c r="CM46" s="160">
        <f t="shared" si="1"/>
        <v>4.0415966577357597E-3</v>
      </c>
      <c r="CN46" s="160">
        <f t="shared" si="2"/>
        <v>1.0050383813870049E-2</v>
      </c>
      <c r="CO46" s="160">
        <f t="shared" si="3"/>
        <v>2.6811594202898456E-2</v>
      </c>
      <c r="CP46" s="160">
        <f t="shared" si="4"/>
        <v>-3.352518693427791E-2</v>
      </c>
      <c r="CQ46" s="160">
        <f t="shared" si="5"/>
        <v>2.3017341503464392E-2</v>
      </c>
      <c r="CR46" s="160">
        <f t="shared" si="6"/>
        <v>-0.13411229411229414</v>
      </c>
      <c r="CS46" s="160">
        <f t="shared" si="7"/>
        <v>-0.25370976189211125</v>
      </c>
      <c r="CT46" s="160">
        <f t="shared" si="8"/>
        <v>-0.21977540050827249</v>
      </c>
      <c r="CU46" s="160">
        <f t="shared" si="9"/>
        <v>-0.27259301462595492</v>
      </c>
      <c r="CV46" s="160">
        <f t="shared" si="10"/>
        <v>-0.10788479513942982</v>
      </c>
      <c r="CW46" s="160">
        <f t="shared" si="11"/>
        <v>-4.8459221169921032E-2</v>
      </c>
      <c r="CX46" s="160">
        <f t="shared" si="12"/>
        <v>-0.15967057561839942</v>
      </c>
      <c r="CY46" s="160">
        <f t="shared" si="13"/>
        <v>-0.1251864799972579</v>
      </c>
      <c r="CZ46" s="211">
        <f t="shared" si="14"/>
        <v>-2.9207232267037531E-2</v>
      </c>
      <c r="DA46" s="149">
        <v>2010</v>
      </c>
      <c r="DB46" s="149" t="s">
        <v>194</v>
      </c>
      <c r="DC46" s="156">
        <f>$AP$11/$AL$11-1</f>
        <v>1.5267175572519109E-2</v>
      </c>
      <c r="DD46" s="125"/>
    </row>
    <row r="47" spans="1:108">
      <c r="A47"/>
      <c r="B47" s="58" t="s">
        <v>85</v>
      </c>
      <c r="C47" s="87">
        <v>4.1500000000000004</v>
      </c>
      <c r="D47" s="87">
        <v>4.33</v>
      </c>
      <c r="E47" s="87">
        <v>4.3</v>
      </c>
      <c r="F47" s="87">
        <v>4.32</v>
      </c>
      <c r="G47" s="87">
        <v>4.72</v>
      </c>
      <c r="H47" s="87">
        <v>4.91</v>
      </c>
      <c r="I47" s="87">
        <v>4.97</v>
      </c>
      <c r="J47" s="87">
        <v>4.8600000000000003</v>
      </c>
      <c r="K47" s="87">
        <v>4.6399999999999997</v>
      </c>
      <c r="L47" s="87">
        <v>4.7300000000000004</v>
      </c>
      <c r="M47" s="87">
        <v>4.9800000000000004</v>
      </c>
      <c r="N47" s="87">
        <v>4.79</v>
      </c>
      <c r="O47" s="87">
        <v>4.8099999999999996</v>
      </c>
      <c r="P47" s="87">
        <v>5</v>
      </c>
      <c r="Q47" s="87">
        <v>4.92</v>
      </c>
      <c r="R47" s="87">
        <v>4.82</v>
      </c>
      <c r="S47" s="87">
        <v>4.9400000000000004</v>
      </c>
      <c r="T47" s="87">
        <v>5.05</v>
      </c>
      <c r="U47" s="87">
        <v>5.24</v>
      </c>
      <c r="V47" s="87">
        <v>5.19</v>
      </c>
      <c r="W47" s="87">
        <v>5.49</v>
      </c>
      <c r="X47" s="87">
        <v>5.58</v>
      </c>
      <c r="Y47" s="87">
        <v>5.73</v>
      </c>
      <c r="Z47" s="87">
        <v>5.62</v>
      </c>
      <c r="AA47" s="87">
        <v>5.66</v>
      </c>
      <c r="AB47" s="87">
        <v>5.74</v>
      </c>
      <c r="AC47" s="87">
        <v>5.91</v>
      </c>
      <c r="AD47" s="87">
        <v>5.73</v>
      </c>
      <c r="AE47" s="87">
        <v>5.91</v>
      </c>
      <c r="AF47" s="87">
        <v>6.14</v>
      </c>
      <c r="AG47" s="87">
        <v>6.33</v>
      </c>
      <c r="AH47" s="87">
        <v>6.41</v>
      </c>
      <c r="AI47" s="87">
        <v>6.7</v>
      </c>
      <c r="AJ47" s="87">
        <v>7.04</v>
      </c>
      <c r="AK47" s="87">
        <v>6.88</v>
      </c>
      <c r="AL47" s="87">
        <v>6.28</v>
      </c>
      <c r="AM47" s="87">
        <v>6.22</v>
      </c>
      <c r="AN47" s="87">
        <v>6.39</v>
      </c>
      <c r="AO47" s="87">
        <v>6.47</v>
      </c>
      <c r="AP47" s="87">
        <v>6.5</v>
      </c>
      <c r="AQ47" s="87">
        <v>5.91</v>
      </c>
      <c r="AR47" s="87">
        <v>5.99</v>
      </c>
      <c r="AS47" s="87">
        <v>6.38</v>
      </c>
      <c r="AT47" s="87">
        <v>6.17</v>
      </c>
      <c r="AU47" s="87">
        <v>5.98</v>
      </c>
      <c r="AV47" s="87">
        <v>6</v>
      </c>
      <c r="AW47" s="87">
        <v>6.48</v>
      </c>
      <c r="AX47" s="87">
        <v>6.52</v>
      </c>
      <c r="AY47" s="87">
        <v>6.09</v>
      </c>
      <c r="AZ47" s="87">
        <v>6.2</v>
      </c>
      <c r="BA47" s="87">
        <v>6.4</v>
      </c>
      <c r="BB47" s="87">
        <v>6.19</v>
      </c>
      <c r="BC47" s="87">
        <v>6.93</v>
      </c>
      <c r="BD47" s="87">
        <v>6.64</v>
      </c>
      <c r="BE47" s="87">
        <v>6.86</v>
      </c>
      <c r="BF47" s="87">
        <v>6.65</v>
      </c>
      <c r="BG47" s="87">
        <v>6.89</v>
      </c>
      <c r="BH47" s="87">
        <v>6.74</v>
      </c>
      <c r="BI47" s="87">
        <v>7.37</v>
      </c>
      <c r="BJ47" s="87">
        <v>7.07</v>
      </c>
      <c r="BK47" s="87">
        <v>6.96</v>
      </c>
      <c r="BL47" s="87">
        <v>6.96</v>
      </c>
      <c r="BM47" s="87">
        <v>7.05</v>
      </c>
      <c r="BN47" s="87">
        <v>6.94</v>
      </c>
      <c r="BO47" s="125">
        <v>6.96</v>
      </c>
      <c r="BP47" s="125">
        <v>6.87</v>
      </c>
      <c r="BQ47" s="125">
        <v>6.94</v>
      </c>
      <c r="BR47" s="125">
        <v>6.9</v>
      </c>
      <c r="BS47" s="62">
        <v>6.84</v>
      </c>
      <c r="BT47" s="125">
        <v>6.71</v>
      </c>
      <c r="BU47" s="125">
        <v>6.6</v>
      </c>
      <c r="BV47" s="125">
        <v>6.66</v>
      </c>
      <c r="BW47" s="62">
        <v>6.46</v>
      </c>
      <c r="BX47" s="87">
        <v>6.26</v>
      </c>
      <c r="BY47" s="65">
        <v>6.1</v>
      </c>
      <c r="BZ47" s="126">
        <v>5.95</v>
      </c>
      <c r="CA47" s="127">
        <v>5.61</v>
      </c>
      <c r="CB47" s="87">
        <v>5.83</v>
      </c>
      <c r="CC47" s="87">
        <v>5.83</v>
      </c>
      <c r="CD47" s="87">
        <v>5.8933333333333335</v>
      </c>
      <c r="CE47" s="87">
        <v>6.17</v>
      </c>
      <c r="CF47" s="87">
        <v>6.5</v>
      </c>
      <c r="CG47" s="87">
        <v>6.85</v>
      </c>
      <c r="CH47" s="87">
        <v>6.61</v>
      </c>
      <c r="CI47" s="87">
        <v>6.99</v>
      </c>
      <c r="CJ47">
        <v>7.9</v>
      </c>
      <c r="CK47">
        <v>7.78</v>
      </c>
      <c r="CL47" s="163">
        <f t="shared" si="0"/>
        <v>0.13576642335766434</v>
      </c>
      <c r="CM47" s="160">
        <f t="shared" si="1"/>
        <v>-7.9912700411315443E-2</v>
      </c>
      <c r="CN47" s="160">
        <f t="shared" si="2"/>
        <v>-8.4580174888544982E-2</v>
      </c>
      <c r="CO47" s="160">
        <f t="shared" si="3"/>
        <v>-8.8100686498855801E-2</v>
      </c>
      <c r="CP47" s="160">
        <f t="shared" si="4"/>
        <v>-5.3809143465693002E-2</v>
      </c>
      <c r="CQ47" s="160">
        <f t="shared" si="5"/>
        <v>4.2634256642170756E-2</v>
      </c>
      <c r="CR47" s="160">
        <f t="shared" si="6"/>
        <v>9.495209495209404E-3</v>
      </c>
      <c r="CS47" s="160">
        <f t="shared" si="7"/>
        <v>1.0756653758682289E-3</v>
      </c>
      <c r="CT47" s="160">
        <f t="shared" si="8"/>
        <v>1.6735501857772936E-2</v>
      </c>
      <c r="CU47" s="160">
        <f t="shared" si="9"/>
        <v>1.0304550377513849E-2</v>
      </c>
      <c r="CV47" s="160">
        <f t="shared" si="10"/>
        <v>1.0381845045710714E-2</v>
      </c>
      <c r="CW47" s="160">
        <f t="shared" si="11"/>
        <v>7.4413260056830216E-2</v>
      </c>
      <c r="CX47" s="160">
        <f t="shared" si="12"/>
        <v>5.9951327901809293E-2</v>
      </c>
      <c r="CY47" s="160">
        <f t="shared" si="13"/>
        <v>3.9787175627443966E-2</v>
      </c>
      <c r="CZ47" s="211">
        <f t="shared" si="14"/>
        <v>0.13576642335766434</v>
      </c>
      <c r="DA47" s="149">
        <v>2011</v>
      </c>
      <c r="DB47" s="149" t="s">
        <v>195</v>
      </c>
      <c r="DC47" s="156">
        <f>$AQ$11/$AM$11-1</f>
        <v>4.5941807044409533E-3</v>
      </c>
      <c r="DD47" s="125"/>
    </row>
    <row r="48" spans="1:108">
      <c r="A48"/>
      <c r="B48" s="58" t="s">
        <v>86</v>
      </c>
      <c r="C48" s="87">
        <v>4.57</v>
      </c>
      <c r="D48" s="87">
        <v>4.7300000000000004</v>
      </c>
      <c r="E48" s="87">
        <v>4.6900000000000004</v>
      </c>
      <c r="F48" s="87">
        <v>3.23</v>
      </c>
      <c r="G48" s="87">
        <v>3.34</v>
      </c>
      <c r="H48" s="87">
        <v>3.83</v>
      </c>
      <c r="I48" s="87">
        <v>4.55</v>
      </c>
      <c r="J48" s="87">
        <v>3.56</v>
      </c>
      <c r="K48" s="87">
        <v>4.5</v>
      </c>
      <c r="L48" s="87">
        <v>4.58</v>
      </c>
      <c r="M48" s="87">
        <v>5.2</v>
      </c>
      <c r="N48" s="87">
        <v>4.09</v>
      </c>
      <c r="O48" s="87">
        <v>4.2</v>
      </c>
      <c r="P48" s="87">
        <v>4.92</v>
      </c>
      <c r="Q48" s="87">
        <v>5.32</v>
      </c>
      <c r="R48" s="87">
        <v>4.54</v>
      </c>
      <c r="S48" s="87">
        <v>4.51</v>
      </c>
      <c r="T48" s="87">
        <v>4.7300000000000004</v>
      </c>
      <c r="U48" s="87">
        <v>5.71</v>
      </c>
      <c r="V48" s="87">
        <v>5.42</v>
      </c>
      <c r="W48" s="87">
        <v>5.86</v>
      </c>
      <c r="X48" s="87">
        <v>5.48</v>
      </c>
      <c r="Y48" s="87">
        <v>5.59</v>
      </c>
      <c r="Z48" s="87">
        <v>4.88</v>
      </c>
      <c r="AA48" s="87">
        <v>4.91</v>
      </c>
      <c r="AB48" s="87">
        <v>5.38</v>
      </c>
      <c r="AC48" s="87">
        <v>5.79</v>
      </c>
      <c r="AD48" s="87">
        <v>5.54</v>
      </c>
      <c r="AE48" s="87">
        <v>5.1100000000000003</v>
      </c>
      <c r="AF48" s="87">
        <v>5.88</v>
      </c>
      <c r="AG48" s="87">
        <v>6.82</v>
      </c>
      <c r="AH48" s="87">
        <v>5.72</v>
      </c>
      <c r="AI48" s="87">
        <v>4.96</v>
      </c>
      <c r="AJ48" s="87">
        <v>4.8499999999999996</v>
      </c>
      <c r="AK48" s="87">
        <v>4.9000000000000004</v>
      </c>
      <c r="AL48" s="87">
        <v>4.57</v>
      </c>
      <c r="AM48" s="87">
        <v>4.6100000000000003</v>
      </c>
      <c r="AN48" s="87">
        <v>5.47</v>
      </c>
      <c r="AO48" s="87">
        <v>5.94</v>
      </c>
      <c r="AP48" s="87">
        <v>5.31</v>
      </c>
      <c r="AQ48" s="87">
        <v>5.13</v>
      </c>
      <c r="AR48" s="87">
        <v>5.59</v>
      </c>
      <c r="AS48" s="87">
        <v>5.84</v>
      </c>
      <c r="AT48" s="87">
        <v>5.23</v>
      </c>
      <c r="AU48" s="87">
        <v>5.13</v>
      </c>
      <c r="AV48" s="87">
        <v>5.14</v>
      </c>
      <c r="AW48" s="87">
        <v>5.29</v>
      </c>
      <c r="AX48" s="87">
        <v>4.7699999999999996</v>
      </c>
      <c r="AY48" s="87">
        <v>5.0199999999999996</v>
      </c>
      <c r="AZ48" s="87">
        <v>5.69</v>
      </c>
      <c r="BA48" s="87">
        <v>5.93</v>
      </c>
      <c r="BB48" s="87">
        <v>5.27</v>
      </c>
      <c r="BC48" s="87">
        <v>5.63</v>
      </c>
      <c r="BD48" s="87">
        <v>5.87</v>
      </c>
      <c r="BE48" s="87">
        <v>6.33</v>
      </c>
      <c r="BF48" s="87">
        <v>5.51</v>
      </c>
      <c r="BG48" s="87">
        <v>5.21</v>
      </c>
      <c r="BH48" s="87">
        <v>5.45</v>
      </c>
      <c r="BI48" s="87">
        <v>5.8</v>
      </c>
      <c r="BJ48" s="87">
        <v>4.91</v>
      </c>
      <c r="BK48" s="87">
        <v>4.6500000000000004</v>
      </c>
      <c r="BL48" s="87">
        <v>4.9400000000000004</v>
      </c>
      <c r="BM48" s="87">
        <v>5.37</v>
      </c>
      <c r="BN48" s="87">
        <v>5.08</v>
      </c>
      <c r="BO48" s="125">
        <v>5.29</v>
      </c>
      <c r="BP48" s="125">
        <v>5.45</v>
      </c>
      <c r="BQ48" s="125">
        <v>5.63</v>
      </c>
      <c r="BR48" s="125">
        <v>5.29</v>
      </c>
      <c r="BS48" s="62">
        <v>5.08</v>
      </c>
      <c r="BT48" s="125">
        <v>5.18</v>
      </c>
      <c r="BU48" s="125">
        <v>5.26</v>
      </c>
      <c r="BV48" s="125">
        <v>5.0599999999999996</v>
      </c>
      <c r="BW48" s="62">
        <v>4.9800000000000004</v>
      </c>
      <c r="BX48" s="87">
        <v>4.8099999999999996</v>
      </c>
      <c r="BY48" s="65">
        <v>5.22</v>
      </c>
      <c r="BZ48" s="126">
        <v>4.47</v>
      </c>
      <c r="CA48" s="127">
        <v>4.24</v>
      </c>
      <c r="CB48" s="87">
        <v>4.3099999999999996</v>
      </c>
      <c r="CC48" s="87">
        <v>4.3099999999999996</v>
      </c>
      <c r="CD48" s="87">
        <v>4.3999999999999995</v>
      </c>
      <c r="CE48" s="87">
        <v>9.1199999999999992</v>
      </c>
      <c r="CF48" s="87">
        <v>3.99</v>
      </c>
      <c r="CG48" s="87">
        <v>6.08</v>
      </c>
      <c r="CH48" s="87">
        <v>5.31</v>
      </c>
      <c r="CI48" s="87">
        <v>5.91</v>
      </c>
      <c r="CJ48">
        <v>6.79</v>
      </c>
      <c r="CK48">
        <v>6.91</v>
      </c>
      <c r="CL48" s="163">
        <f t="shared" si="0"/>
        <v>0.13651315789473686</v>
      </c>
      <c r="CM48" s="160">
        <f t="shared" si="1"/>
        <v>-1.1759687391382275E-2</v>
      </c>
      <c r="CN48" s="160">
        <f t="shared" si="2"/>
        <v>-9.4574358795772348E-2</v>
      </c>
      <c r="CO48" s="160">
        <f t="shared" si="3"/>
        <v>-0.10511611664047502</v>
      </c>
      <c r="CP48" s="160">
        <f t="shared" si="4"/>
        <v>-8.9069151569151628E-2</v>
      </c>
      <c r="CQ48" s="160">
        <f t="shared" si="5"/>
        <v>-8.7432950191570935E-2</v>
      </c>
      <c r="CR48" s="160">
        <f t="shared" si="6"/>
        <v>3.359063761748167E-3</v>
      </c>
      <c r="CS48" s="160">
        <f t="shared" si="7"/>
        <v>1.0521973147217127</v>
      </c>
      <c r="CT48" s="160">
        <f t="shared" si="8"/>
        <v>-0.17243325085342154</v>
      </c>
      <c r="CU48" s="160">
        <f t="shared" si="9"/>
        <v>0.2460202858524756</v>
      </c>
      <c r="CV48" s="160">
        <f t="shared" si="10"/>
        <v>9.5593692022263616E-2</v>
      </c>
      <c r="CW48" s="160">
        <f t="shared" si="11"/>
        <v>-0.41046155867557615</v>
      </c>
      <c r="CX48" s="160">
        <f t="shared" si="12"/>
        <v>0.54632109848210608</v>
      </c>
      <c r="CY48" s="160">
        <f t="shared" si="13"/>
        <v>4.053391016451649E-2</v>
      </c>
      <c r="CZ48" s="211">
        <f t="shared" si="14"/>
        <v>0.13651315789473686</v>
      </c>
      <c r="DA48" s="149">
        <v>2011</v>
      </c>
      <c r="DB48" s="149" t="s">
        <v>196</v>
      </c>
      <c r="DC48" s="156">
        <f>$AR$11/$AN$11-1</f>
        <v>1.0416666666666741E-2</v>
      </c>
      <c r="DD48" s="125"/>
    </row>
    <row r="49" spans="1:108">
      <c r="A49"/>
      <c r="B49" s="58" t="s">
        <v>87</v>
      </c>
      <c r="C49" s="87">
        <v>3.91</v>
      </c>
      <c r="D49" s="87">
        <v>4.0999999999999996</v>
      </c>
      <c r="E49" s="87">
        <v>4.09</v>
      </c>
      <c r="F49" s="87">
        <v>4.9000000000000004</v>
      </c>
      <c r="G49" s="87">
        <v>4.8600000000000003</v>
      </c>
      <c r="H49" s="87">
        <v>4.58</v>
      </c>
      <c r="I49" s="87">
        <v>4.59</v>
      </c>
      <c r="J49" s="87">
        <v>4.8899999999999997</v>
      </c>
      <c r="K49" s="87">
        <v>4.72</v>
      </c>
      <c r="L49" s="87">
        <v>4.51</v>
      </c>
      <c r="M49" s="87">
        <v>4.57</v>
      </c>
      <c r="N49" s="87">
        <v>4.74</v>
      </c>
      <c r="O49" s="87">
        <v>4.74</v>
      </c>
      <c r="P49" s="87">
        <v>4.26</v>
      </c>
      <c r="Q49" s="87">
        <v>4.3499999999999996</v>
      </c>
      <c r="R49" s="87">
        <v>4.38</v>
      </c>
      <c r="S49" s="87">
        <v>4.8499999999999996</v>
      </c>
      <c r="T49" s="87">
        <v>4.5999999999999996</v>
      </c>
      <c r="U49" s="87">
        <v>4.72</v>
      </c>
      <c r="V49" s="87">
        <v>5.18</v>
      </c>
      <c r="W49" s="87">
        <v>4.66</v>
      </c>
      <c r="X49" s="87">
        <v>4.68</v>
      </c>
      <c r="Y49" s="87">
        <v>4.93</v>
      </c>
      <c r="Z49" s="87">
        <v>5.14</v>
      </c>
      <c r="AA49" s="87">
        <v>4.97</v>
      </c>
      <c r="AB49" s="87">
        <v>4.6100000000000003</v>
      </c>
      <c r="AC49" s="87">
        <v>5.28</v>
      </c>
      <c r="AD49" s="87">
        <v>5.38</v>
      </c>
      <c r="AE49" s="87">
        <v>5.22</v>
      </c>
      <c r="AF49" s="87">
        <v>5.2</v>
      </c>
      <c r="AG49" s="87">
        <v>5.25</v>
      </c>
      <c r="AH49" s="87">
        <v>5.38</v>
      </c>
      <c r="AI49" s="87">
        <v>5.21</v>
      </c>
      <c r="AJ49" s="87">
        <v>5.3</v>
      </c>
      <c r="AK49" s="87">
        <v>5.47</v>
      </c>
      <c r="AL49" s="87">
        <v>5.62</v>
      </c>
      <c r="AM49" s="87">
        <v>5.36</v>
      </c>
      <c r="AN49" s="87">
        <v>5.3</v>
      </c>
      <c r="AO49" s="87">
        <v>5.49</v>
      </c>
      <c r="AP49" s="87">
        <v>5.42</v>
      </c>
      <c r="AQ49" s="87">
        <v>5.34</v>
      </c>
      <c r="AR49" s="87">
        <v>5.35</v>
      </c>
      <c r="AS49" s="87">
        <v>5.61</v>
      </c>
      <c r="AT49" s="87">
        <v>5.55</v>
      </c>
      <c r="AU49" s="87">
        <v>5.5</v>
      </c>
      <c r="AV49" s="87">
        <v>5.43</v>
      </c>
      <c r="AW49" s="87">
        <v>5.73</v>
      </c>
      <c r="AX49" s="87">
        <v>5.68</v>
      </c>
      <c r="AY49" s="87">
        <v>5.55</v>
      </c>
      <c r="AZ49" s="87">
        <v>5.77</v>
      </c>
      <c r="BA49" s="87">
        <v>5.98</v>
      </c>
      <c r="BB49" s="87">
        <v>5.86</v>
      </c>
      <c r="BC49" s="87">
        <v>5.99</v>
      </c>
      <c r="BD49" s="87">
        <v>5.81</v>
      </c>
      <c r="BE49" s="87">
        <v>6.18</v>
      </c>
      <c r="BF49" s="87">
        <v>5.87</v>
      </c>
      <c r="BG49" s="87">
        <v>5.75</v>
      </c>
      <c r="BH49" s="87">
        <v>5.99</v>
      </c>
      <c r="BI49" s="87">
        <v>6.2</v>
      </c>
      <c r="BJ49" s="87">
        <v>5.9</v>
      </c>
      <c r="BK49" s="87">
        <v>5.8</v>
      </c>
      <c r="BL49" s="87">
        <v>5.98</v>
      </c>
      <c r="BM49" s="87">
        <v>6.32</v>
      </c>
      <c r="BN49" s="87">
        <v>6.07</v>
      </c>
      <c r="BO49" s="125">
        <v>5.91</v>
      </c>
      <c r="BP49" s="125">
        <v>5.82</v>
      </c>
      <c r="BQ49" s="125">
        <v>6.19</v>
      </c>
      <c r="BR49" s="125">
        <v>6</v>
      </c>
      <c r="BS49" s="62">
        <v>5.97</v>
      </c>
      <c r="BT49" s="125">
        <v>5.99</v>
      </c>
      <c r="BU49" s="125">
        <v>6.54</v>
      </c>
      <c r="BV49" s="125">
        <v>6.23</v>
      </c>
      <c r="BW49" s="62">
        <v>6.45</v>
      </c>
      <c r="BX49" s="87">
        <v>6.1</v>
      </c>
      <c r="BY49" s="65">
        <v>6.3</v>
      </c>
      <c r="BZ49" s="126">
        <v>6.02</v>
      </c>
      <c r="CA49" s="127">
        <v>5.93</v>
      </c>
      <c r="CB49" s="87">
        <v>6.06</v>
      </c>
      <c r="CC49" s="87">
        <v>6.06</v>
      </c>
      <c r="CD49" s="87">
        <v>6.0366666666666662</v>
      </c>
      <c r="CE49" s="87">
        <v>5.96</v>
      </c>
      <c r="CF49" s="87">
        <v>6.29</v>
      </c>
      <c r="CG49" s="87">
        <v>6.43</v>
      </c>
      <c r="CH49" s="87">
        <v>6.16</v>
      </c>
      <c r="CI49" s="87">
        <v>6.04</v>
      </c>
      <c r="CJ49">
        <v>6.24</v>
      </c>
      <c r="CK49">
        <v>6.28</v>
      </c>
      <c r="CL49" s="163">
        <f t="shared" si="0"/>
        <v>-2.3328149300155438E-2</v>
      </c>
      <c r="CM49" s="160">
        <f t="shared" si="1"/>
        <v>-4.0852372360161732E-2</v>
      </c>
      <c r="CN49" s="160">
        <f t="shared" si="2"/>
        <v>-1.1681433450477841E-2</v>
      </c>
      <c r="CO49" s="160">
        <f t="shared" si="3"/>
        <v>-3.714189416919457E-2</v>
      </c>
      <c r="CP49" s="160">
        <f t="shared" si="4"/>
        <v>8.323575331771995E-3</v>
      </c>
      <c r="CQ49" s="160">
        <f t="shared" si="5"/>
        <v>4.8801313628899771E-2</v>
      </c>
      <c r="CR49" s="160">
        <f t="shared" si="6"/>
        <v>2.1787568299196102E-2</v>
      </c>
      <c r="CS49" s="160">
        <f t="shared" si="7"/>
        <v>-9.3687059582273732E-2</v>
      </c>
      <c r="CT49" s="160">
        <f t="shared" si="8"/>
        <v>-6.0233515798709614E-2</v>
      </c>
      <c r="CU49" s="160">
        <f t="shared" si="9"/>
        <v>-0.10359646236526976</v>
      </c>
      <c r="CV49" s="160">
        <f t="shared" si="10"/>
        <v>-9.0793788525901586E-2</v>
      </c>
      <c r="CW49" s="160">
        <f t="shared" si="11"/>
        <v>-4.5065055673103566E-2</v>
      </c>
      <c r="CX49" s="160">
        <f t="shared" si="12"/>
        <v>-0.16338241307899054</v>
      </c>
      <c r="CY49" s="160">
        <f t="shared" si="13"/>
        <v>-0.11930739703037581</v>
      </c>
      <c r="CZ49" s="211">
        <f t="shared" si="14"/>
        <v>-2.3328149300155435E-2</v>
      </c>
      <c r="DA49" s="149">
        <v>2011</v>
      </c>
      <c r="DB49" s="149" t="s">
        <v>197</v>
      </c>
      <c r="DC49" s="156">
        <f>$AS$11/$AO$11-1</f>
        <v>1.958041958041945E-2</v>
      </c>
      <c r="DD49" s="125"/>
    </row>
    <row r="50" spans="1:108">
      <c r="A50"/>
      <c r="B50" s="58" t="s">
        <v>88</v>
      </c>
      <c r="C50" s="87">
        <v>5.53</v>
      </c>
      <c r="D50" s="87">
        <v>5.76</v>
      </c>
      <c r="E50" s="87">
        <v>6.03</v>
      </c>
      <c r="F50" s="87">
        <v>5.74</v>
      </c>
      <c r="G50" s="87">
        <v>5.92</v>
      </c>
      <c r="H50" s="87">
        <v>5.84</v>
      </c>
      <c r="I50" s="87">
        <v>5.86</v>
      </c>
      <c r="J50" s="87">
        <v>5.72</v>
      </c>
      <c r="K50" s="87">
        <v>5.91</v>
      </c>
      <c r="L50" s="87">
        <v>5.7</v>
      </c>
      <c r="M50" s="87">
        <v>5.86</v>
      </c>
      <c r="N50" s="87">
        <v>5.75</v>
      </c>
      <c r="O50" s="87">
        <v>5.86</v>
      </c>
      <c r="P50" s="87">
        <v>5.89</v>
      </c>
      <c r="Q50" s="87">
        <v>5.89</v>
      </c>
      <c r="R50" s="87">
        <v>5.85</v>
      </c>
      <c r="S50" s="87">
        <v>6.16</v>
      </c>
      <c r="T50" s="87">
        <v>6.28</v>
      </c>
      <c r="U50" s="87">
        <v>6.41</v>
      </c>
      <c r="V50" s="87">
        <v>6.32</v>
      </c>
      <c r="W50" s="87">
        <v>6.51</v>
      </c>
      <c r="X50" s="87">
        <v>6.61</v>
      </c>
      <c r="Y50" s="87">
        <v>6.76</v>
      </c>
      <c r="Z50" s="87">
        <v>6.64</v>
      </c>
      <c r="AA50" s="87">
        <v>6.84</v>
      </c>
      <c r="AB50" s="87">
        <v>6.9</v>
      </c>
      <c r="AC50" s="87">
        <v>6.95</v>
      </c>
      <c r="AD50" s="87">
        <v>6.8</v>
      </c>
      <c r="AE50" s="87">
        <v>6.96</v>
      </c>
      <c r="AF50" s="87">
        <v>7.05</v>
      </c>
      <c r="AG50" s="87">
        <v>7.13</v>
      </c>
      <c r="AH50" s="87">
        <v>6.99</v>
      </c>
      <c r="AI50" s="87">
        <v>7.21</v>
      </c>
      <c r="AJ50" s="87">
        <v>7.39</v>
      </c>
      <c r="AK50" s="87">
        <v>7.12</v>
      </c>
      <c r="AL50" s="87">
        <v>7.14</v>
      </c>
      <c r="AM50" s="87">
        <v>7.6</v>
      </c>
      <c r="AN50" s="87">
        <v>7.53</v>
      </c>
      <c r="AO50" s="87">
        <v>7.9</v>
      </c>
      <c r="AP50" s="87">
        <v>7.58</v>
      </c>
      <c r="AQ50" s="87">
        <v>7.98</v>
      </c>
      <c r="AR50" s="87">
        <v>7.78</v>
      </c>
      <c r="AS50" s="87">
        <v>7.81</v>
      </c>
      <c r="AT50" s="87">
        <v>7.34</v>
      </c>
      <c r="AU50" s="87">
        <v>7.25</v>
      </c>
      <c r="AV50" s="87">
        <v>7.2</v>
      </c>
      <c r="AW50" s="87">
        <v>7.25</v>
      </c>
      <c r="AX50" s="87">
        <v>7.21</v>
      </c>
      <c r="AY50" s="87">
        <v>6.99</v>
      </c>
      <c r="AZ50" s="87">
        <v>6.92</v>
      </c>
      <c r="BA50" s="87">
        <v>7.09</v>
      </c>
      <c r="BB50" s="87">
        <v>6.87</v>
      </c>
      <c r="BC50" s="87">
        <v>8.43</v>
      </c>
      <c r="BD50" s="87">
        <v>7.23</v>
      </c>
      <c r="BE50" s="87">
        <v>7.03</v>
      </c>
      <c r="BF50" s="87">
        <v>6.95</v>
      </c>
      <c r="BG50" s="87">
        <v>7.55</v>
      </c>
      <c r="BH50" s="87">
        <v>7.08</v>
      </c>
      <c r="BI50" s="87">
        <v>7.17</v>
      </c>
      <c r="BJ50" s="87">
        <v>6.98</v>
      </c>
      <c r="BK50" s="87">
        <v>7.02</v>
      </c>
      <c r="BL50" s="87">
        <v>6.87</v>
      </c>
      <c r="BM50" s="87">
        <v>6.97</v>
      </c>
      <c r="BN50" s="87">
        <v>6.83</v>
      </c>
      <c r="BO50" s="125">
        <v>6.94</v>
      </c>
      <c r="BP50" s="125">
        <v>6.75</v>
      </c>
      <c r="BQ50" s="125">
        <v>6.66</v>
      </c>
      <c r="BR50" s="125">
        <v>6.74</v>
      </c>
      <c r="BS50" s="62">
        <v>7.19</v>
      </c>
      <c r="BT50" s="125">
        <v>6.61</v>
      </c>
      <c r="BU50" s="125">
        <v>6.63</v>
      </c>
      <c r="BV50" s="125">
        <v>6.69</v>
      </c>
      <c r="BW50" s="62">
        <v>6.64</v>
      </c>
      <c r="BX50" s="87">
        <v>6.32</v>
      </c>
      <c r="BY50" s="65">
        <v>6.29</v>
      </c>
      <c r="BZ50" s="126">
        <v>6.3</v>
      </c>
      <c r="CA50" s="127">
        <v>6.23</v>
      </c>
      <c r="CB50" s="87">
        <v>6.14</v>
      </c>
      <c r="CC50" s="87">
        <v>6.14</v>
      </c>
      <c r="CD50" s="87">
        <v>6.0633333333333326</v>
      </c>
      <c r="CE50" s="87">
        <v>6.22</v>
      </c>
      <c r="CF50" s="87">
        <v>6.46</v>
      </c>
      <c r="CG50" s="87">
        <v>6.85</v>
      </c>
      <c r="CH50" s="87">
        <v>6.58</v>
      </c>
      <c r="CI50" s="87">
        <v>7.5</v>
      </c>
      <c r="CJ50">
        <v>8.06</v>
      </c>
      <c r="CK50">
        <v>8.24</v>
      </c>
      <c r="CL50" s="163">
        <f t="shared" si="0"/>
        <v>0.20291970802919718</v>
      </c>
      <c r="CM50" s="160">
        <f t="shared" si="1"/>
        <v>-5.5437175935790943E-2</v>
      </c>
      <c r="CN50" s="160">
        <f t="shared" si="2"/>
        <v>-3.6269532407499E-2</v>
      </c>
      <c r="CO50" s="160">
        <f t="shared" si="3"/>
        <v>-1.8268727082241934E-2</v>
      </c>
      <c r="CP50" s="160">
        <f t="shared" si="4"/>
        <v>-1.3600060277275613E-2</v>
      </c>
      <c r="CQ50" s="160">
        <f t="shared" si="5"/>
        <v>6.3049174935584595E-2</v>
      </c>
      <c r="CR50" s="160">
        <f t="shared" si="6"/>
        <v>-1.8547118547118734E-2</v>
      </c>
      <c r="CS50" s="160">
        <f t="shared" si="7"/>
        <v>-0.10035121794129932</v>
      </c>
      <c r="CT50" s="160">
        <f t="shared" si="8"/>
        <v>-4.6070047334599379E-2</v>
      </c>
      <c r="CU50" s="160">
        <f t="shared" si="9"/>
        <v>-4.9017388822736374E-2</v>
      </c>
      <c r="CV50" s="160">
        <f t="shared" si="10"/>
        <v>-2.6012835040558027E-2</v>
      </c>
      <c r="CW50" s="160">
        <f t="shared" si="11"/>
        <v>0.14729990688543249</v>
      </c>
      <c r="CX50" s="160">
        <f t="shared" si="12"/>
        <v>9.2244731093045318E-2</v>
      </c>
      <c r="CY50" s="160">
        <f t="shared" si="13"/>
        <v>0.1069404602989768</v>
      </c>
      <c r="CZ50" s="211">
        <f t="shared" si="14"/>
        <v>0.20291970802919718</v>
      </c>
      <c r="DA50" s="149">
        <v>2011</v>
      </c>
      <c r="DB50" s="149" t="s">
        <v>198</v>
      </c>
      <c r="DC50" s="156">
        <f>$AT$11/$AP$11-1</f>
        <v>-6.0150375939849177E-3</v>
      </c>
      <c r="DD50" s="125"/>
    </row>
    <row r="51" spans="1:108">
      <c r="A51"/>
      <c r="B51" t="s">
        <v>343</v>
      </c>
      <c r="C51" s="87">
        <v>9.52</v>
      </c>
      <c r="D51" s="87">
        <v>9.9700000000000006</v>
      </c>
      <c r="E51" s="87">
        <v>9.58</v>
      </c>
      <c r="F51" s="87">
        <v>8.32</v>
      </c>
      <c r="G51" s="87">
        <v>7.85</v>
      </c>
      <c r="H51" s="87">
        <v>7.93</v>
      </c>
      <c r="I51" s="87">
        <v>8.0399999999999991</v>
      </c>
      <c r="J51" s="87">
        <v>8</v>
      </c>
      <c r="K51" s="87">
        <v>7.86</v>
      </c>
      <c r="L51" s="87">
        <v>8.4600000000000009</v>
      </c>
      <c r="M51" s="87">
        <v>10.24</v>
      </c>
      <c r="N51" s="87">
        <v>8.85</v>
      </c>
      <c r="O51" s="87">
        <v>9.41</v>
      </c>
      <c r="P51" s="87">
        <v>9.1</v>
      </c>
      <c r="Q51" s="87">
        <v>9.11</v>
      </c>
      <c r="R51" s="87">
        <v>9.8800000000000008</v>
      </c>
      <c r="S51" s="87">
        <v>9.08</v>
      </c>
      <c r="T51" s="87">
        <v>9.67</v>
      </c>
      <c r="U51" s="87">
        <v>10.130000000000001</v>
      </c>
      <c r="V51" s="87">
        <v>11.14</v>
      </c>
      <c r="W51" s="87">
        <v>12.6</v>
      </c>
      <c r="X51" s="87">
        <v>12.73</v>
      </c>
      <c r="Y51" s="87">
        <v>12.33</v>
      </c>
      <c r="Z51" s="87">
        <v>12.39</v>
      </c>
      <c r="AA51" s="87">
        <v>11.96</v>
      </c>
      <c r="AB51" s="87">
        <v>11.93</v>
      </c>
      <c r="AC51" s="87">
        <v>12.28</v>
      </c>
      <c r="AD51" s="87">
        <v>11.98</v>
      </c>
      <c r="AE51" s="87">
        <v>13.3</v>
      </c>
      <c r="AF51" s="87">
        <v>14.45</v>
      </c>
      <c r="AG51" s="87">
        <v>14.61</v>
      </c>
      <c r="AH51" s="87">
        <v>14.42</v>
      </c>
      <c r="AI51" s="87">
        <v>13.22</v>
      </c>
      <c r="AJ51" s="87">
        <v>12.1</v>
      </c>
      <c r="AK51" s="87">
        <v>11.09</v>
      </c>
      <c r="AL51" s="87">
        <v>12.57</v>
      </c>
      <c r="AM51" s="87">
        <v>12.55</v>
      </c>
      <c r="AN51" s="87">
        <v>11.92</v>
      </c>
      <c r="AO51" s="87">
        <v>11.61</v>
      </c>
      <c r="AP51" s="87">
        <v>11.28</v>
      </c>
      <c r="AQ51" s="87">
        <v>11.41</v>
      </c>
      <c r="AR51" s="87">
        <v>11.11</v>
      </c>
      <c r="AS51" s="87">
        <v>11.49</v>
      </c>
      <c r="AT51" s="87">
        <v>11.08</v>
      </c>
      <c r="AU51" s="87">
        <v>11.15</v>
      </c>
      <c r="AV51" s="87">
        <v>10.54</v>
      </c>
      <c r="AW51" s="87">
        <v>10.42</v>
      </c>
      <c r="AX51" s="87">
        <v>10.61</v>
      </c>
      <c r="AY51" s="87">
        <v>12.59</v>
      </c>
      <c r="AZ51" s="87">
        <v>11.17</v>
      </c>
      <c r="BA51" s="87">
        <v>11.22</v>
      </c>
      <c r="BB51" s="87">
        <v>12.39</v>
      </c>
      <c r="BC51" s="87">
        <v>14.31</v>
      </c>
      <c r="BD51" s="87">
        <v>12.15</v>
      </c>
      <c r="BE51" s="87">
        <v>12.46</v>
      </c>
      <c r="BF51" s="87">
        <v>12.53</v>
      </c>
      <c r="BG51" s="87">
        <v>16.38</v>
      </c>
      <c r="BH51" s="87">
        <v>12.83</v>
      </c>
      <c r="BI51" s="87">
        <v>12.7</v>
      </c>
      <c r="BJ51" s="87">
        <v>13.18</v>
      </c>
      <c r="BK51" s="87">
        <v>13.77</v>
      </c>
      <c r="BL51" s="87">
        <v>13.41</v>
      </c>
      <c r="BM51" s="87">
        <v>13.38</v>
      </c>
      <c r="BN51" s="87">
        <v>13.38</v>
      </c>
      <c r="BO51" s="125">
        <v>14.35</v>
      </c>
      <c r="BP51" s="125">
        <v>14.2</v>
      </c>
      <c r="BQ51" s="125">
        <v>14.86</v>
      </c>
      <c r="BR51" s="125">
        <v>14.85</v>
      </c>
      <c r="BS51" s="62">
        <v>15.99</v>
      </c>
      <c r="BT51" s="125">
        <v>14.5</v>
      </c>
      <c r="BU51" s="125">
        <v>14.93</v>
      </c>
      <c r="BV51" s="125">
        <v>16.170000000000002</v>
      </c>
      <c r="BW51" s="62">
        <v>17.04</v>
      </c>
      <c r="BX51" s="87">
        <v>15.58</v>
      </c>
      <c r="BY51" s="65">
        <v>14.59</v>
      </c>
      <c r="BZ51" s="126">
        <v>15.18</v>
      </c>
      <c r="CA51" s="127">
        <v>15.62</v>
      </c>
      <c r="CB51" s="87">
        <v>15.59</v>
      </c>
      <c r="CC51" s="87">
        <v>15.59</v>
      </c>
      <c r="CD51" s="87">
        <v>16.093333333333334</v>
      </c>
      <c r="CE51" s="87">
        <v>16.34</v>
      </c>
      <c r="CF51" s="87">
        <v>15.94</v>
      </c>
      <c r="CG51" s="87">
        <v>15.77</v>
      </c>
      <c r="CH51" s="87">
        <v>16.100000000000001</v>
      </c>
      <c r="CI51" s="87">
        <v>18.27</v>
      </c>
      <c r="CJ51">
        <v>16.97</v>
      </c>
      <c r="CK51">
        <v>17.66</v>
      </c>
      <c r="CL51" s="163">
        <f t="shared" si="0"/>
        <v>0.11984781230183897</v>
      </c>
      <c r="CM51" s="160">
        <f t="shared" si="1"/>
        <v>-2.6928065042219246E-2</v>
      </c>
      <c r="CN51" s="160">
        <f t="shared" si="2"/>
        <v>-3.9198058077856861E-2</v>
      </c>
      <c r="CO51" s="160">
        <f t="shared" si="3"/>
        <v>-3.985507246376814E-2</v>
      </c>
      <c r="CP51" s="160">
        <f t="shared" si="4"/>
        <v>1.552280090470071E-2</v>
      </c>
      <c r="CQ51" s="160">
        <f t="shared" si="5"/>
        <v>0.15543664768027224</v>
      </c>
      <c r="CR51" s="160">
        <f t="shared" si="6"/>
        <v>7.9185905272861734E-2</v>
      </c>
      <c r="CS51" s="160">
        <f t="shared" si="7"/>
        <v>-5.2651331184599623E-2</v>
      </c>
      <c r="CT51" s="160">
        <f t="shared" si="8"/>
        <v>-7.5737022531679354E-2</v>
      </c>
      <c r="CU51" s="160">
        <f t="shared" si="9"/>
        <v>-0.15310670524330999</v>
      </c>
      <c r="CV51" s="160">
        <f t="shared" si="10"/>
        <v>-0.11081023958879309</v>
      </c>
      <c r="CW51" s="160">
        <f t="shared" si="11"/>
        <v>5.9627180614509459E-2</v>
      </c>
      <c r="CX51" s="160">
        <f t="shared" si="12"/>
        <v>-9.0815972551814977E-2</v>
      </c>
      <c r="CY51" s="160">
        <f t="shared" si="13"/>
        <v>2.3868564571618595E-2</v>
      </c>
      <c r="CZ51" s="211">
        <f t="shared" si="14"/>
        <v>0.11984781230183897</v>
      </c>
      <c r="DA51" s="149">
        <v>2012</v>
      </c>
      <c r="DB51" s="149" t="s">
        <v>199</v>
      </c>
      <c r="DC51" s="156">
        <f>$AU$11/$AQ$11-1</f>
        <v>-1.6768292682926789E-2</v>
      </c>
      <c r="DD51" s="125"/>
    </row>
    <row r="52" spans="1:108">
      <c r="A52"/>
      <c r="B52" t="s">
        <v>348</v>
      </c>
      <c r="C52" s="87">
        <v>3.9</v>
      </c>
      <c r="D52" s="87">
        <v>3.73</v>
      </c>
      <c r="E52" s="87">
        <v>4.0599999999999996</v>
      </c>
      <c r="F52" s="87">
        <v>3.76</v>
      </c>
      <c r="G52" s="87">
        <v>3.72</v>
      </c>
      <c r="H52" s="87">
        <v>3.83</v>
      </c>
      <c r="I52" s="87">
        <v>4.08</v>
      </c>
      <c r="J52" s="87">
        <v>3.75</v>
      </c>
      <c r="K52" s="87">
        <v>3.86</v>
      </c>
      <c r="L52" s="87">
        <v>3.9</v>
      </c>
      <c r="M52" s="87">
        <v>4.24</v>
      </c>
      <c r="N52" s="87">
        <v>3.97</v>
      </c>
      <c r="O52" s="87">
        <v>3.85</v>
      </c>
      <c r="P52" s="87">
        <v>4.05</v>
      </c>
      <c r="Q52" s="87">
        <v>4.4000000000000004</v>
      </c>
      <c r="R52" s="87">
        <v>4.17</v>
      </c>
      <c r="S52" s="87">
        <v>4.1900000000000004</v>
      </c>
      <c r="T52" s="87">
        <v>4.3</v>
      </c>
      <c r="U52" s="87">
        <v>4.9000000000000004</v>
      </c>
      <c r="V52" s="87">
        <v>4.7699999999999996</v>
      </c>
      <c r="W52" s="87">
        <v>4.3499999999999996</v>
      </c>
      <c r="X52" s="87">
        <v>4.53</v>
      </c>
      <c r="Y52" s="87">
        <v>5.05</v>
      </c>
      <c r="Z52" s="87">
        <v>4.9000000000000004</v>
      </c>
      <c r="AA52" s="87">
        <v>4.67</v>
      </c>
      <c r="AB52" s="87">
        <v>4.58</v>
      </c>
      <c r="AC52" s="87">
        <v>5.17</v>
      </c>
      <c r="AD52" s="87">
        <v>4.88</v>
      </c>
      <c r="AE52" s="87">
        <v>4.8600000000000003</v>
      </c>
      <c r="AF52" s="87">
        <v>5.23</v>
      </c>
      <c r="AG52" s="87">
        <v>5.71</v>
      </c>
      <c r="AH52" s="87">
        <v>5.69</v>
      </c>
      <c r="AI52" s="87">
        <v>5.75</v>
      </c>
      <c r="AJ52" s="87">
        <v>5.8</v>
      </c>
      <c r="AK52" s="87">
        <v>5.89</v>
      </c>
      <c r="AL52" s="87">
        <v>5.71</v>
      </c>
      <c r="AM52" s="87">
        <v>5.5</v>
      </c>
      <c r="AN52" s="87">
        <v>5.63</v>
      </c>
      <c r="AO52" s="87">
        <v>6.04</v>
      </c>
      <c r="AP52" s="87">
        <v>5.77</v>
      </c>
      <c r="AQ52" s="87">
        <v>5.67</v>
      </c>
      <c r="AR52" s="87">
        <v>5.94</v>
      </c>
      <c r="AS52" s="87">
        <v>6.25</v>
      </c>
      <c r="AT52" s="87">
        <v>5.88</v>
      </c>
      <c r="AU52" s="87">
        <v>5.85</v>
      </c>
      <c r="AV52" s="87">
        <v>6</v>
      </c>
      <c r="AW52" s="87">
        <v>6.29</v>
      </c>
      <c r="AX52" s="87">
        <v>5.93</v>
      </c>
      <c r="AY52" s="87">
        <v>5.73</v>
      </c>
      <c r="AZ52" s="87">
        <v>5.91</v>
      </c>
      <c r="BA52" s="87">
        <v>6.25</v>
      </c>
      <c r="BB52" s="87">
        <v>6.12</v>
      </c>
      <c r="BC52" s="87">
        <v>6.32</v>
      </c>
      <c r="BD52" s="87">
        <v>6.34</v>
      </c>
      <c r="BE52" s="87">
        <v>6.4</v>
      </c>
      <c r="BF52" s="87">
        <v>6.09</v>
      </c>
      <c r="BG52" s="87">
        <v>6</v>
      </c>
      <c r="BH52" s="87">
        <v>6.01</v>
      </c>
      <c r="BI52" s="87">
        <v>6.29</v>
      </c>
      <c r="BJ52" s="87">
        <v>5.86</v>
      </c>
      <c r="BK52" s="87">
        <v>5.74</v>
      </c>
      <c r="BL52" s="87">
        <v>6.05</v>
      </c>
      <c r="BM52" s="87">
        <v>6.58</v>
      </c>
      <c r="BN52" s="87">
        <v>5.95</v>
      </c>
      <c r="BO52" s="125">
        <v>5.96</v>
      </c>
      <c r="BP52" s="125">
        <v>6.13</v>
      </c>
      <c r="BQ52" s="125">
        <v>6.55</v>
      </c>
      <c r="BR52" s="125">
        <v>6.08</v>
      </c>
      <c r="BS52" s="62">
        <v>6.33</v>
      </c>
      <c r="BT52" s="125">
        <v>6.02</v>
      </c>
      <c r="BU52" s="125">
        <v>5.98</v>
      </c>
      <c r="BV52" s="125">
        <v>6.38</v>
      </c>
      <c r="BW52" s="62">
        <v>5.77</v>
      </c>
      <c r="BX52" s="87">
        <v>5.92</v>
      </c>
      <c r="BY52" s="65">
        <v>6.18</v>
      </c>
      <c r="BZ52" s="126">
        <v>6.09</v>
      </c>
      <c r="CA52" s="127">
        <v>5.59</v>
      </c>
      <c r="CB52" s="87">
        <v>5.82</v>
      </c>
      <c r="CC52" s="87">
        <v>5.82</v>
      </c>
      <c r="CD52" s="87">
        <v>5.7366666666666672</v>
      </c>
      <c r="CE52" s="87">
        <v>5.83</v>
      </c>
      <c r="CF52" s="87">
        <v>6.02</v>
      </c>
      <c r="CG52" s="87">
        <v>6.7</v>
      </c>
      <c r="CH52" s="87">
        <v>6.23</v>
      </c>
      <c r="CI52" s="87">
        <v>6.53</v>
      </c>
      <c r="CJ52">
        <v>6.91</v>
      </c>
      <c r="CK52">
        <v>7.21</v>
      </c>
      <c r="CL52" s="163">
        <f t="shared" si="0"/>
        <v>7.6119402985074594E-2</v>
      </c>
      <c r="CM52" s="160">
        <f t="shared" si="1"/>
        <v>2.9289691399771903E-2</v>
      </c>
      <c r="CN52" s="160">
        <f t="shared" si="2"/>
        <v>-2.342811373648384E-2</v>
      </c>
      <c r="CO52" s="160">
        <f t="shared" si="3"/>
        <v>1.2282420314972516E-2</v>
      </c>
      <c r="CP52" s="160">
        <f t="shared" si="4"/>
        <v>-2.0109395109395023E-3</v>
      </c>
      <c r="CQ52" s="160">
        <f t="shared" si="5"/>
        <v>2.8644124539671974E-2</v>
      </c>
      <c r="CR52" s="160">
        <f t="shared" si="6"/>
        <v>-3.8999590723728633E-2</v>
      </c>
      <c r="CS52" s="160">
        <f t="shared" si="7"/>
        <v>-5.581227112903122E-2</v>
      </c>
      <c r="CT52" s="160">
        <f t="shared" si="8"/>
        <v>-6.3823050009862881E-2</v>
      </c>
      <c r="CU52" s="160">
        <f t="shared" si="9"/>
        <v>-1.3449818834937399E-2</v>
      </c>
      <c r="CV52" s="160">
        <f t="shared" si="10"/>
        <v>-2.5227976141066463E-2</v>
      </c>
      <c r="CW52" s="160">
        <f t="shared" si="11"/>
        <v>6.1580736169598513E-2</v>
      </c>
      <c r="CX52" s="160">
        <f t="shared" si="12"/>
        <v>-7.5927559213442575E-3</v>
      </c>
      <c r="CY52" s="160">
        <f t="shared" si="13"/>
        <v>-1.985984474514578E-2</v>
      </c>
      <c r="CZ52" s="211">
        <f t="shared" si="14"/>
        <v>7.6119402985074594E-2</v>
      </c>
      <c r="DA52" s="149">
        <v>2012</v>
      </c>
      <c r="DB52" s="149" t="s">
        <v>200</v>
      </c>
      <c r="DC52" s="156">
        <f>$AV$11/$AR$11-1</f>
        <v>-2.7982326951399128E-2</v>
      </c>
      <c r="DD52" s="125"/>
    </row>
    <row r="53" spans="1:108">
      <c r="A53"/>
      <c r="B53" t="s">
        <v>346</v>
      </c>
      <c r="C53" s="87">
        <v>4.38</v>
      </c>
      <c r="D53" s="87">
        <v>4.49</v>
      </c>
      <c r="E53" s="87">
        <v>4.62</v>
      </c>
      <c r="F53" s="87">
        <v>4.3099999999999996</v>
      </c>
      <c r="G53" s="87">
        <v>4.3</v>
      </c>
      <c r="H53" s="87">
        <v>4.57</v>
      </c>
      <c r="I53" s="87">
        <v>4.72</v>
      </c>
      <c r="J53" s="87">
        <v>4.54</v>
      </c>
      <c r="K53" s="87">
        <v>4.45</v>
      </c>
      <c r="L53" s="87">
        <v>4.54</v>
      </c>
      <c r="M53" s="87">
        <v>4.5999999999999996</v>
      </c>
      <c r="N53" s="87">
        <v>4.43</v>
      </c>
      <c r="O53" s="87">
        <v>4.4800000000000004</v>
      </c>
      <c r="P53" s="87">
        <v>4.59</v>
      </c>
      <c r="Q53" s="87">
        <v>4.71</v>
      </c>
      <c r="R53" s="87">
        <v>4.55</v>
      </c>
      <c r="S53" s="87">
        <v>4.7300000000000004</v>
      </c>
      <c r="T53" s="87">
        <v>4.96</v>
      </c>
      <c r="U53" s="87">
        <v>5.3</v>
      </c>
      <c r="V53" s="87">
        <v>4.76</v>
      </c>
      <c r="W53" s="87">
        <v>4.63</v>
      </c>
      <c r="X53" s="87">
        <v>4.82</v>
      </c>
      <c r="Y53" s="87">
        <v>5</v>
      </c>
      <c r="Z53" s="87">
        <v>4.88</v>
      </c>
      <c r="AA53" s="87">
        <v>4.9800000000000004</v>
      </c>
      <c r="AB53" s="87">
        <v>4.97</v>
      </c>
      <c r="AC53" s="87">
        <v>5.29</v>
      </c>
      <c r="AD53" s="87">
        <v>5.0999999999999996</v>
      </c>
      <c r="AE53" s="87">
        <v>5.16</v>
      </c>
      <c r="AF53" s="87">
        <v>5.29</v>
      </c>
      <c r="AG53" s="87">
        <v>5.45</v>
      </c>
      <c r="AH53" s="87">
        <v>5.31</v>
      </c>
      <c r="AI53" s="87">
        <v>5.62</v>
      </c>
      <c r="AJ53" s="87">
        <v>5.66</v>
      </c>
      <c r="AK53" s="87">
        <v>5.69</v>
      </c>
      <c r="AL53" s="87">
        <v>5.64</v>
      </c>
      <c r="AM53" s="87">
        <v>5.87</v>
      </c>
      <c r="AN53" s="87">
        <v>6.09</v>
      </c>
      <c r="AO53" s="87">
        <v>6.2</v>
      </c>
      <c r="AP53" s="87">
        <v>6.08</v>
      </c>
      <c r="AQ53" s="87">
        <v>6.18</v>
      </c>
      <c r="AR53" s="87">
        <v>6.15</v>
      </c>
      <c r="AS53" s="87">
        <v>6.29</v>
      </c>
      <c r="AT53" s="87">
        <v>6.16</v>
      </c>
      <c r="AU53" s="87">
        <v>6.35</v>
      </c>
      <c r="AV53" s="87">
        <v>6.5</v>
      </c>
      <c r="AW53" s="87">
        <v>6.83</v>
      </c>
      <c r="AX53" s="87">
        <v>6.57</v>
      </c>
      <c r="AY53" s="87">
        <v>6.85</v>
      </c>
      <c r="AZ53" s="87">
        <v>6.88</v>
      </c>
      <c r="BA53" s="87">
        <v>7.25</v>
      </c>
      <c r="BB53" s="87">
        <v>6.86</v>
      </c>
      <c r="BC53" s="87">
        <v>6.97</v>
      </c>
      <c r="BD53" s="87">
        <v>6.92</v>
      </c>
      <c r="BE53" s="87">
        <v>7.18</v>
      </c>
      <c r="BF53" s="87">
        <v>6.86</v>
      </c>
      <c r="BG53" s="87">
        <v>7.2</v>
      </c>
      <c r="BH53" s="87">
        <v>7.32</v>
      </c>
      <c r="BI53" s="87">
        <v>7.66</v>
      </c>
      <c r="BJ53" s="87">
        <v>7.24</v>
      </c>
      <c r="BK53" s="87">
        <v>7.41</v>
      </c>
      <c r="BL53" s="87">
        <v>7.58</v>
      </c>
      <c r="BM53" s="87">
        <v>7.75</v>
      </c>
      <c r="BN53" s="87">
        <v>7.51</v>
      </c>
      <c r="BO53" s="125">
        <v>7.69</v>
      </c>
      <c r="BP53" s="125">
        <v>7.77</v>
      </c>
      <c r="BQ53" s="125">
        <v>7.99</v>
      </c>
      <c r="BR53" s="125">
        <v>7.87</v>
      </c>
      <c r="BS53" s="62">
        <v>7.75</v>
      </c>
      <c r="BT53" s="125">
        <v>7.66</v>
      </c>
      <c r="BU53" s="125">
        <v>8.0399999999999991</v>
      </c>
      <c r="BV53" s="125">
        <v>7.61</v>
      </c>
      <c r="BW53" s="62">
        <v>7.67</v>
      </c>
      <c r="BX53" s="87">
        <v>7.77</v>
      </c>
      <c r="BY53" s="65">
        <v>8.0500000000000007</v>
      </c>
      <c r="BZ53" s="126">
        <v>7.7</v>
      </c>
      <c r="CA53" s="127">
        <v>7.64</v>
      </c>
      <c r="CB53" s="87">
        <v>7.87</v>
      </c>
      <c r="CC53" s="87">
        <v>7.87</v>
      </c>
      <c r="CD53" s="87">
        <v>7.7966666666666669</v>
      </c>
      <c r="CE53" s="87">
        <v>8.26</v>
      </c>
      <c r="CF53" s="87">
        <v>8.2100000000000009</v>
      </c>
      <c r="CG53" s="87">
        <v>8.2200000000000006</v>
      </c>
      <c r="CH53" s="87">
        <v>8.09</v>
      </c>
      <c r="CI53" s="87">
        <v>7.98</v>
      </c>
      <c r="CJ53">
        <v>8.14</v>
      </c>
      <c r="CK53">
        <v>8.1199999999999992</v>
      </c>
      <c r="CL53" s="163">
        <f t="shared" si="0"/>
        <v>-1.2165450121654674E-2</v>
      </c>
      <c r="CM53" s="160">
        <f t="shared" si="1"/>
        <v>-2.9113435592121257E-3</v>
      </c>
      <c r="CN53" s="160">
        <f t="shared" si="2"/>
        <v>3.385297573908657E-2</v>
      </c>
      <c r="CO53" s="160">
        <f t="shared" si="3"/>
        <v>3.9566917975171416E-2</v>
      </c>
      <c r="CP53" s="160">
        <f t="shared" si="4"/>
        <v>2.7750965250965265E-2</v>
      </c>
      <c r="CQ53" s="160">
        <f t="shared" si="5"/>
        <v>6.4536303276932855E-2</v>
      </c>
      <c r="CR53" s="160">
        <f t="shared" si="6"/>
        <v>3.1573131573131477E-2</v>
      </c>
      <c r="CS53" s="160">
        <f t="shared" si="7"/>
        <v>-1.7594249043969099E-2</v>
      </c>
      <c r="CT53" s="160">
        <f t="shared" si="8"/>
        <v>-5.4985278141398752E-2</v>
      </c>
      <c r="CU53" s="160">
        <f t="shared" si="9"/>
        <v>-0.12017988690848641</v>
      </c>
      <c r="CV53" s="160">
        <f t="shared" si="10"/>
        <v>-7.3601574019945659E-2</v>
      </c>
      <c r="CW53" s="160">
        <f t="shared" si="11"/>
        <v>-9.2386179549795569E-2</v>
      </c>
      <c r="CX53" s="160">
        <f t="shared" si="12"/>
        <v>-0.16395947505893288</v>
      </c>
      <c r="CY53" s="160">
        <f t="shared" si="13"/>
        <v>-0.10814469785187505</v>
      </c>
      <c r="CZ53" s="211">
        <f t="shared" si="14"/>
        <v>-1.2165450121654681E-2</v>
      </c>
      <c r="DA53" s="149">
        <v>2012</v>
      </c>
      <c r="DB53" s="149" t="s">
        <v>201</v>
      </c>
      <c r="DC53" s="156">
        <f>$AW$11/$AS$11-1</f>
        <v>-3.1550068587105629E-2</v>
      </c>
      <c r="DD53" s="125"/>
    </row>
    <row r="54" spans="1:108">
      <c r="A54"/>
      <c r="B54" s="58" t="s">
        <v>89</v>
      </c>
      <c r="C54" s="87">
        <v>3.95</v>
      </c>
      <c r="D54" s="87">
        <v>4.0199999999999996</v>
      </c>
      <c r="E54" s="87">
        <v>4.24</v>
      </c>
      <c r="F54" s="87">
        <v>3.97</v>
      </c>
      <c r="G54" s="87">
        <v>4.0599999999999996</v>
      </c>
      <c r="H54" s="87">
        <v>4.0999999999999996</v>
      </c>
      <c r="I54" s="87">
        <v>4.26</v>
      </c>
      <c r="J54" s="87">
        <v>4.17</v>
      </c>
      <c r="K54" s="87">
        <v>4.3</v>
      </c>
      <c r="L54" s="87">
        <v>4.26</v>
      </c>
      <c r="M54" s="87">
        <v>4.43</v>
      </c>
      <c r="N54" s="87">
        <v>4.16</v>
      </c>
      <c r="O54" s="87">
        <v>4.43</v>
      </c>
      <c r="P54" s="87">
        <v>4.57</v>
      </c>
      <c r="Q54" s="87">
        <v>4.59</v>
      </c>
      <c r="R54" s="87">
        <v>4.2300000000000004</v>
      </c>
      <c r="S54" s="87">
        <v>4.42</v>
      </c>
      <c r="T54" s="87">
        <v>4.5599999999999996</v>
      </c>
      <c r="U54" s="87">
        <v>5.01</v>
      </c>
      <c r="V54" s="87">
        <v>4.91</v>
      </c>
      <c r="W54" s="87">
        <v>4.8499999999999996</v>
      </c>
      <c r="X54" s="87">
        <v>5.21</v>
      </c>
      <c r="Y54" s="87">
        <v>5.48</v>
      </c>
      <c r="Z54" s="87">
        <v>5.09</v>
      </c>
      <c r="AA54" s="87">
        <v>5.05</v>
      </c>
      <c r="AB54" s="87">
        <v>5.2</v>
      </c>
      <c r="AC54" s="87">
        <v>5.23</v>
      </c>
      <c r="AD54" s="87">
        <v>5.28</v>
      </c>
      <c r="AE54" s="87">
        <v>5.49</v>
      </c>
      <c r="AF54" s="87">
        <v>6.1</v>
      </c>
      <c r="AG54" s="87">
        <v>6.44</v>
      </c>
      <c r="AH54" s="87">
        <v>7.14</v>
      </c>
      <c r="AI54" s="87">
        <v>7.26</v>
      </c>
      <c r="AJ54" s="87">
        <v>6.92</v>
      </c>
      <c r="AK54" s="87">
        <v>6.65</v>
      </c>
      <c r="AL54" s="87">
        <v>6.26</v>
      </c>
      <c r="AM54" s="87">
        <v>5.89</v>
      </c>
      <c r="AN54" s="87">
        <v>6.48</v>
      </c>
      <c r="AO54" s="87">
        <v>7.06</v>
      </c>
      <c r="AP54" s="87">
        <v>6.83</v>
      </c>
      <c r="AQ54" s="87">
        <v>6.89</v>
      </c>
      <c r="AR54" s="87">
        <v>6.9</v>
      </c>
      <c r="AS54" s="87">
        <v>8.25</v>
      </c>
      <c r="AT54" s="87">
        <v>6.82</v>
      </c>
      <c r="AU54" s="87">
        <v>6.72</v>
      </c>
      <c r="AV54" s="87">
        <v>6.78</v>
      </c>
      <c r="AW54" s="87">
        <v>7.9</v>
      </c>
      <c r="AX54" s="87">
        <v>6.86</v>
      </c>
      <c r="AY54" s="87">
        <v>6.14</v>
      </c>
      <c r="AZ54" s="87">
        <v>6.05</v>
      </c>
      <c r="BA54" s="87">
        <v>7.26</v>
      </c>
      <c r="BB54" s="87">
        <v>5.69</v>
      </c>
      <c r="BC54" s="87">
        <v>6.33</v>
      </c>
      <c r="BD54" s="87">
        <v>6.35</v>
      </c>
      <c r="BE54" s="87">
        <v>7.35</v>
      </c>
      <c r="BF54" s="87">
        <v>5.52</v>
      </c>
      <c r="BG54" s="87">
        <v>5.86</v>
      </c>
      <c r="BH54" s="87">
        <v>5.84</v>
      </c>
      <c r="BI54" s="87">
        <v>7</v>
      </c>
      <c r="BJ54" s="87">
        <v>5.94</v>
      </c>
      <c r="BK54" s="87">
        <v>5.41</v>
      </c>
      <c r="BL54" s="87">
        <v>5.36</v>
      </c>
      <c r="BM54" s="87">
        <v>6.04</v>
      </c>
      <c r="BN54" s="87">
        <v>5.86</v>
      </c>
      <c r="BO54" s="125">
        <v>5.82</v>
      </c>
      <c r="BP54" s="125">
        <v>5.7</v>
      </c>
      <c r="BQ54" s="125">
        <v>6</v>
      </c>
      <c r="BR54" s="125">
        <v>5.81</v>
      </c>
      <c r="BS54" s="62">
        <v>5.79</v>
      </c>
      <c r="BT54" s="125">
        <v>5.71</v>
      </c>
      <c r="BU54" s="125">
        <v>5.59</v>
      </c>
      <c r="BV54" s="125">
        <v>5.86</v>
      </c>
      <c r="BW54" s="62">
        <v>5.94</v>
      </c>
      <c r="BX54" s="87">
        <v>5.61</v>
      </c>
      <c r="BY54" s="65">
        <v>5.85</v>
      </c>
      <c r="BZ54" s="126">
        <v>5.47</v>
      </c>
      <c r="CA54" s="127">
        <v>5.52</v>
      </c>
      <c r="CB54" s="87">
        <v>5.32</v>
      </c>
      <c r="CC54" s="87">
        <v>5.32</v>
      </c>
      <c r="CD54" s="87">
        <v>5.14</v>
      </c>
      <c r="CE54" s="87">
        <v>5.32</v>
      </c>
      <c r="CF54" s="87">
        <v>5.57</v>
      </c>
      <c r="CG54" s="87">
        <v>5.86</v>
      </c>
      <c r="CH54" s="87">
        <v>5.62</v>
      </c>
      <c r="CI54" s="87">
        <v>6.02</v>
      </c>
      <c r="CJ54">
        <v>6.57</v>
      </c>
      <c r="CK54">
        <v>6.88</v>
      </c>
      <c r="CL54" s="163">
        <f t="shared" si="0"/>
        <v>0.1740614334470989</v>
      </c>
      <c r="CM54" s="160">
        <f t="shared" si="1"/>
        <v>4.2356503253237025E-2</v>
      </c>
      <c r="CN54" s="160">
        <f t="shared" si="2"/>
        <v>-4.452646930582925E-2</v>
      </c>
      <c r="CO54" s="160">
        <f t="shared" si="3"/>
        <v>-2.7228809837505655E-2</v>
      </c>
      <c r="CP54" s="160">
        <f t="shared" si="4"/>
        <v>-3.681245225362878E-2</v>
      </c>
      <c r="CQ54" s="160">
        <f t="shared" si="5"/>
        <v>-3.7017388741525936E-3</v>
      </c>
      <c r="CR54" s="160">
        <f t="shared" si="6"/>
        <v>-4.1310048622662993E-2</v>
      </c>
      <c r="CS54" s="160">
        <f t="shared" si="7"/>
        <v>-0.134977965562673</v>
      </c>
      <c r="CT54" s="160">
        <f t="shared" si="8"/>
        <v>-5.1194829975240122E-2</v>
      </c>
      <c r="CU54" s="160">
        <f t="shared" si="9"/>
        <v>-6.3148808577334598E-2</v>
      </c>
      <c r="CV54" s="160">
        <f t="shared" si="10"/>
        <v>-1.7839275788136072E-2</v>
      </c>
      <c r="CW54" s="160">
        <f t="shared" si="11"/>
        <v>7.3091072903371024E-2</v>
      </c>
      <c r="CX54" s="160">
        <f t="shared" si="12"/>
        <v>2.4099926161718077E-2</v>
      </c>
      <c r="CY54" s="160">
        <f t="shared" si="13"/>
        <v>7.8082185716878527E-2</v>
      </c>
      <c r="CZ54" s="211">
        <f t="shared" si="14"/>
        <v>0.1740614334470989</v>
      </c>
      <c r="DA54" s="149">
        <v>2012</v>
      </c>
      <c r="DB54" s="149" t="s">
        <v>202</v>
      </c>
      <c r="DC54" s="156">
        <f>$AX$11/$AT$11-1</f>
        <v>-9.0771558245084094E-3</v>
      </c>
      <c r="DD54" s="125"/>
    </row>
    <row r="55" spans="1:108">
      <c r="A55"/>
      <c r="B55" s="58" t="s">
        <v>90</v>
      </c>
      <c r="C55" s="87">
        <v>5.1100000000000003</v>
      </c>
      <c r="D55" s="87">
        <v>5.38</v>
      </c>
      <c r="E55" s="87">
        <v>5.51</v>
      </c>
      <c r="F55" s="87">
        <v>5.04</v>
      </c>
      <c r="G55" s="87">
        <v>5.19</v>
      </c>
      <c r="H55" s="87">
        <v>4.51</v>
      </c>
      <c r="I55" s="87">
        <v>4.45</v>
      </c>
      <c r="J55" s="87">
        <v>4.46</v>
      </c>
      <c r="K55" s="87">
        <v>5.21</v>
      </c>
      <c r="L55" s="87">
        <v>5.38</v>
      </c>
      <c r="M55" s="87">
        <v>5.46</v>
      </c>
      <c r="N55" s="87">
        <v>5.0199999999999996</v>
      </c>
      <c r="O55" s="87">
        <v>5.5</v>
      </c>
      <c r="P55" s="87">
        <v>5.97</v>
      </c>
      <c r="Q55" s="87">
        <v>6.11</v>
      </c>
      <c r="R55" s="87">
        <v>5.87</v>
      </c>
      <c r="S55" s="87">
        <v>6.04</v>
      </c>
      <c r="T55" s="87">
        <v>6.61</v>
      </c>
      <c r="U55" s="87">
        <v>7.65</v>
      </c>
      <c r="V55" s="87">
        <v>8.3000000000000007</v>
      </c>
      <c r="W55" s="87">
        <v>7.91</v>
      </c>
      <c r="X55" s="87">
        <v>7.8</v>
      </c>
      <c r="Y55" s="87">
        <v>7.9</v>
      </c>
      <c r="Z55" s="87">
        <v>7.66</v>
      </c>
      <c r="AA55" s="87">
        <v>7.8</v>
      </c>
      <c r="AB55" s="87">
        <v>7.93</v>
      </c>
      <c r="AC55" s="87">
        <v>7.74</v>
      </c>
      <c r="AD55" s="87">
        <v>7.7</v>
      </c>
      <c r="AE55" s="87">
        <v>7.99</v>
      </c>
      <c r="AF55" s="87">
        <v>9.08</v>
      </c>
      <c r="AG55" s="87">
        <v>9.56</v>
      </c>
      <c r="AH55" s="87">
        <v>8.41</v>
      </c>
      <c r="AI55" s="87">
        <v>7.52</v>
      </c>
      <c r="AJ55" s="87">
        <v>6.79</v>
      </c>
      <c r="AK55" s="87">
        <v>6.32</v>
      </c>
      <c r="AL55" s="87">
        <v>6.39</v>
      </c>
      <c r="AM55" s="87">
        <v>6.55</v>
      </c>
      <c r="AN55" s="87">
        <v>6.45</v>
      </c>
      <c r="AO55" s="87">
        <v>6.47</v>
      </c>
      <c r="AP55" s="87">
        <v>6.27</v>
      </c>
      <c r="AQ55" s="87">
        <v>6.06</v>
      </c>
      <c r="AR55" s="87">
        <v>6.11</v>
      </c>
      <c r="AS55" s="87">
        <v>6.82</v>
      </c>
      <c r="AT55" s="87">
        <v>5.91</v>
      </c>
      <c r="AU55" s="87">
        <v>5.52</v>
      </c>
      <c r="AV55" s="87">
        <v>5.41</v>
      </c>
      <c r="AW55" s="87">
        <v>5.83</v>
      </c>
      <c r="AX55" s="87">
        <v>5.51</v>
      </c>
      <c r="AY55" s="87">
        <v>5.52</v>
      </c>
      <c r="AZ55" s="87">
        <v>5.84</v>
      </c>
      <c r="BA55" s="87">
        <v>6.1</v>
      </c>
      <c r="BB55" s="87">
        <v>5.73</v>
      </c>
      <c r="BC55" s="87">
        <v>6.08</v>
      </c>
      <c r="BD55" s="87">
        <v>5.97</v>
      </c>
      <c r="BE55" s="87">
        <v>6.4</v>
      </c>
      <c r="BF55" s="87">
        <v>6.19</v>
      </c>
      <c r="BG55" s="87">
        <v>5.85</v>
      </c>
      <c r="BH55" s="87">
        <v>5.57</v>
      </c>
      <c r="BI55" s="87">
        <v>5.68</v>
      </c>
      <c r="BJ55" s="87">
        <v>5.28</v>
      </c>
      <c r="BK55" s="87">
        <v>5.23</v>
      </c>
      <c r="BL55" s="87">
        <v>5.25</v>
      </c>
      <c r="BM55" s="87">
        <v>5.48</v>
      </c>
      <c r="BN55" s="87">
        <v>5.34</v>
      </c>
      <c r="BO55" s="125">
        <v>5.3</v>
      </c>
      <c r="BP55" s="125">
        <v>5.47</v>
      </c>
      <c r="BQ55" s="125">
        <v>5.45</v>
      </c>
      <c r="BR55" s="125">
        <v>5.2</v>
      </c>
      <c r="BS55" s="62">
        <v>5.46</v>
      </c>
      <c r="BT55" s="125">
        <v>5.54</v>
      </c>
      <c r="BU55" s="125">
        <v>5.78</v>
      </c>
      <c r="BV55" s="125">
        <v>5.34</v>
      </c>
      <c r="BW55" s="62">
        <v>5.28</v>
      </c>
      <c r="BX55" s="87">
        <v>5.18</v>
      </c>
      <c r="BY55" s="65">
        <v>6.4</v>
      </c>
      <c r="BZ55" s="126">
        <v>5.45</v>
      </c>
      <c r="CA55" s="127">
        <v>5.31</v>
      </c>
      <c r="CB55" s="87">
        <v>5.01</v>
      </c>
      <c r="CC55" s="87">
        <v>5.01</v>
      </c>
      <c r="CD55" s="87">
        <v>5.0133333333333328</v>
      </c>
      <c r="CE55" s="87">
        <v>8.16</v>
      </c>
      <c r="CF55" s="87">
        <v>5.28</v>
      </c>
      <c r="CG55" s="87">
        <v>6.06</v>
      </c>
      <c r="CH55" s="87">
        <v>6.27</v>
      </c>
      <c r="CI55" s="87">
        <v>6.2</v>
      </c>
      <c r="CJ55">
        <v>7.47</v>
      </c>
      <c r="CK55">
        <v>7.22</v>
      </c>
      <c r="CL55" s="163">
        <f t="shared" si="0"/>
        <v>0.19141914191419146</v>
      </c>
      <c r="CM55" s="160">
        <f t="shared" si="1"/>
        <v>0.10311131133241951</v>
      </c>
      <c r="CN55" s="160">
        <f t="shared" si="2"/>
        <v>4.2625682654391275E-2</v>
      </c>
      <c r="CO55" s="160">
        <f t="shared" si="3"/>
        <v>4.9160079051383247E-2</v>
      </c>
      <c r="CP55" s="160">
        <f t="shared" si="4"/>
        <v>-1.793758043758048E-2</v>
      </c>
      <c r="CQ55" s="160">
        <f t="shared" si="5"/>
        <v>-0.13029094827586218</v>
      </c>
      <c r="CR55" s="160">
        <f t="shared" si="6"/>
        <v>-6.1103305140002617E-2</v>
      </c>
      <c r="CS55" s="160">
        <f t="shared" si="7"/>
        <v>0.43797708233710597</v>
      </c>
      <c r="CT55" s="160">
        <f t="shared" si="8"/>
        <v>-4.4295095609385271E-2</v>
      </c>
      <c r="CU55" s="160">
        <f t="shared" si="9"/>
        <v>4.4928270347522448E-2</v>
      </c>
      <c r="CV55" s="160">
        <f t="shared" si="10"/>
        <v>0.13944040382110306</v>
      </c>
      <c r="CW55" s="160">
        <f t="shared" si="11"/>
        <v>-0.29868395289642241</v>
      </c>
      <c r="CX55" s="160">
        <f t="shared" si="12"/>
        <v>0.25933943978992102</v>
      </c>
      <c r="CY55" s="160">
        <f t="shared" si="13"/>
        <v>9.5439894183971086E-2</v>
      </c>
      <c r="CZ55" s="211">
        <f t="shared" si="14"/>
        <v>0.19141914191419146</v>
      </c>
      <c r="DA55" s="149">
        <v>2013</v>
      </c>
      <c r="DB55" s="149" t="s">
        <v>203</v>
      </c>
      <c r="DC55" s="156">
        <f>$AY$11/$AU$11-1</f>
        <v>2.3255813953488191E-2</v>
      </c>
      <c r="DD55" s="125"/>
    </row>
    <row r="56" spans="1:108">
      <c r="A56"/>
      <c r="B56" s="58" t="s">
        <v>91</v>
      </c>
      <c r="C56" s="87">
        <v>3.3</v>
      </c>
      <c r="D56" s="87">
        <v>3.75</v>
      </c>
      <c r="E56" s="87">
        <v>3.57</v>
      </c>
      <c r="F56" s="87">
        <v>3.52</v>
      </c>
      <c r="G56" s="87">
        <v>3.74</v>
      </c>
      <c r="H56" s="87">
        <v>3.88</v>
      </c>
      <c r="I56" s="87">
        <v>3.89</v>
      </c>
      <c r="J56" s="87">
        <v>3.84</v>
      </c>
      <c r="K56" s="87">
        <v>3.58</v>
      </c>
      <c r="L56" s="87">
        <v>3.84</v>
      </c>
      <c r="M56" s="87">
        <v>4.08</v>
      </c>
      <c r="N56" s="87">
        <v>3.66</v>
      </c>
      <c r="O56" s="87">
        <v>3.65</v>
      </c>
      <c r="P56" s="87">
        <v>4.17</v>
      </c>
      <c r="Q56" s="87">
        <v>4.37</v>
      </c>
      <c r="R56" s="87">
        <v>3.85</v>
      </c>
      <c r="S56" s="87">
        <v>3.86</v>
      </c>
      <c r="T56" s="87">
        <v>4.41</v>
      </c>
      <c r="U56" s="87">
        <v>4.7300000000000004</v>
      </c>
      <c r="V56" s="87">
        <v>3.95</v>
      </c>
      <c r="W56" s="87">
        <v>3.91</v>
      </c>
      <c r="X56" s="87">
        <v>4.4000000000000004</v>
      </c>
      <c r="Y56" s="87">
        <v>4.6399999999999997</v>
      </c>
      <c r="Z56" s="87">
        <v>3.93</v>
      </c>
      <c r="AA56" s="87">
        <v>4.16</v>
      </c>
      <c r="AB56" s="87">
        <v>4.6500000000000004</v>
      </c>
      <c r="AC56" s="87">
        <v>5.0999999999999996</v>
      </c>
      <c r="AD56" s="87">
        <v>4.17</v>
      </c>
      <c r="AE56" s="87">
        <v>4.16</v>
      </c>
      <c r="AF56" s="87">
        <v>4.76</v>
      </c>
      <c r="AG56" s="87">
        <v>5.14</v>
      </c>
      <c r="AH56" s="87">
        <v>4.3099999999999996</v>
      </c>
      <c r="AI56" s="87">
        <v>4.3499999999999996</v>
      </c>
      <c r="AJ56" s="87">
        <v>5.12</v>
      </c>
      <c r="AK56" s="87">
        <v>5.27</v>
      </c>
      <c r="AL56" s="87">
        <v>4.5199999999999996</v>
      </c>
      <c r="AM56" s="87">
        <v>4.5</v>
      </c>
      <c r="AN56" s="87">
        <v>5.17</v>
      </c>
      <c r="AO56" s="87">
        <v>5.46</v>
      </c>
      <c r="AP56" s="87">
        <v>4.5999999999999996</v>
      </c>
      <c r="AQ56" s="87">
        <v>4.6399999999999997</v>
      </c>
      <c r="AR56" s="87">
        <v>5.07</v>
      </c>
      <c r="AS56" s="87">
        <v>5.56</v>
      </c>
      <c r="AT56" s="87">
        <v>5.0999999999999996</v>
      </c>
      <c r="AU56" s="87">
        <v>5.16</v>
      </c>
      <c r="AV56" s="87">
        <v>5.74</v>
      </c>
      <c r="AW56" s="87">
        <v>6.14</v>
      </c>
      <c r="AX56" s="87">
        <v>5.43</v>
      </c>
      <c r="AY56" s="87">
        <v>5.45</v>
      </c>
      <c r="AZ56" s="87">
        <v>6.01</v>
      </c>
      <c r="BA56" s="87">
        <v>6.37</v>
      </c>
      <c r="BB56" s="87">
        <v>5.6</v>
      </c>
      <c r="BC56" s="87">
        <v>5.63</v>
      </c>
      <c r="BD56" s="87">
        <v>6.17</v>
      </c>
      <c r="BE56" s="87">
        <v>6.59</v>
      </c>
      <c r="BF56" s="87">
        <v>5.87</v>
      </c>
      <c r="BG56" s="87">
        <v>5.69</v>
      </c>
      <c r="BH56" s="87">
        <v>6.33</v>
      </c>
      <c r="BI56" s="87">
        <v>6.83</v>
      </c>
      <c r="BJ56" s="87">
        <v>5.82</v>
      </c>
      <c r="BK56" s="87">
        <v>5.94</v>
      </c>
      <c r="BL56" s="87">
        <v>6.57</v>
      </c>
      <c r="BM56" s="87">
        <v>6.95</v>
      </c>
      <c r="BN56" s="87">
        <v>5.82</v>
      </c>
      <c r="BO56" s="125">
        <v>5.89</v>
      </c>
      <c r="BP56" s="125">
        <v>6.23</v>
      </c>
      <c r="BQ56" s="125">
        <v>6.79</v>
      </c>
      <c r="BR56" s="125">
        <v>5.58</v>
      </c>
      <c r="BS56" s="62">
        <v>5.64</v>
      </c>
      <c r="BT56" s="125">
        <v>5.97</v>
      </c>
      <c r="BU56" s="125">
        <v>6.32</v>
      </c>
      <c r="BV56" s="125">
        <v>5.59</v>
      </c>
      <c r="BW56" s="62">
        <v>5.98</v>
      </c>
      <c r="BX56" s="87">
        <v>5.87</v>
      </c>
      <c r="BY56" s="65">
        <v>6.34</v>
      </c>
      <c r="BZ56" s="126">
        <v>5.59</v>
      </c>
      <c r="CA56" s="127">
        <v>5.52</v>
      </c>
      <c r="CB56" s="87">
        <v>6</v>
      </c>
      <c r="CC56" s="87">
        <v>6</v>
      </c>
      <c r="CD56" s="87">
        <v>5.626666666666666</v>
      </c>
      <c r="CE56" s="87">
        <v>5.84</v>
      </c>
      <c r="CF56" s="87">
        <v>6.73</v>
      </c>
      <c r="CG56" s="87">
        <v>6.75</v>
      </c>
      <c r="CH56" s="87">
        <v>6.26</v>
      </c>
      <c r="CI56" s="87">
        <v>6.08</v>
      </c>
      <c r="CJ56">
        <v>6.59</v>
      </c>
      <c r="CK56">
        <v>6.72</v>
      </c>
      <c r="CL56" s="163">
        <f t="shared" si="0"/>
        <v>-4.4444444444444809E-3</v>
      </c>
      <c r="CM56" s="160">
        <f t="shared" si="1"/>
        <v>-9.9056769171443479E-4</v>
      </c>
      <c r="CN56" s="160">
        <f t="shared" si="2"/>
        <v>2.2026431718061623E-2</v>
      </c>
      <c r="CO56" s="160">
        <f t="shared" si="3"/>
        <v>-3.3444816053511878E-2</v>
      </c>
      <c r="CP56" s="160">
        <f t="shared" si="4"/>
        <v>3.7027460047051118E-2</v>
      </c>
      <c r="CQ56" s="160">
        <f t="shared" si="5"/>
        <v>3.3268791471771995E-2</v>
      </c>
      <c r="CR56" s="160">
        <f t="shared" si="6"/>
        <v>2.5578351159746326E-2</v>
      </c>
      <c r="CS56" s="160">
        <f t="shared" si="7"/>
        <v>-4.077506701194842E-2</v>
      </c>
      <c r="CT56" s="160">
        <f t="shared" si="8"/>
        <v>2.3479355488419104E-2</v>
      </c>
      <c r="CU56" s="160">
        <f t="shared" si="9"/>
        <v>-3.9652567975830832E-2</v>
      </c>
      <c r="CV56" s="160">
        <f t="shared" si="10"/>
        <v>1.3347519102429595E-3</v>
      </c>
      <c r="CW56" s="160">
        <f t="shared" si="11"/>
        <v>-1.7391984054090939E-2</v>
      </c>
      <c r="CX56" s="160">
        <f t="shared" si="12"/>
        <v>-0.17623566489736792</v>
      </c>
      <c r="CY56" s="160">
        <f t="shared" si="13"/>
        <v>-0.10042369217466486</v>
      </c>
      <c r="CZ56" s="211">
        <f t="shared" si="14"/>
        <v>-4.4444444444444869E-3</v>
      </c>
      <c r="DA56" s="149">
        <v>2013</v>
      </c>
      <c r="DB56" s="149" t="s">
        <v>204</v>
      </c>
      <c r="DC56" s="156">
        <f>$AZ$11/$AV$11-1</f>
        <v>3.9393939393939537E-2</v>
      </c>
      <c r="DD56" s="125"/>
    </row>
    <row r="57" spans="1:108">
      <c r="A57"/>
      <c r="B57" s="58" t="s">
        <v>92</v>
      </c>
      <c r="C57" s="87">
        <v>8.08</v>
      </c>
      <c r="D57" s="87">
        <v>7.57</v>
      </c>
      <c r="E57" s="87">
        <v>7.77</v>
      </c>
      <c r="F57" s="87">
        <v>8.14</v>
      </c>
      <c r="G57" s="87">
        <v>8.11</v>
      </c>
      <c r="H57" s="87">
        <v>7.73</v>
      </c>
      <c r="I57" s="87">
        <v>7.69</v>
      </c>
      <c r="J57" s="87">
        <v>8.06</v>
      </c>
      <c r="K57" s="87">
        <v>8.2899999999999991</v>
      </c>
      <c r="L57" s="87">
        <v>7.9</v>
      </c>
      <c r="M57" s="87">
        <v>7.96</v>
      </c>
      <c r="N57" s="87">
        <v>8.0399999999999991</v>
      </c>
      <c r="O57" s="87">
        <v>8.17</v>
      </c>
      <c r="P57" s="87">
        <v>7.91</v>
      </c>
      <c r="Q57" s="87">
        <v>7.78</v>
      </c>
      <c r="R57" s="87">
        <v>7.99</v>
      </c>
      <c r="S57" s="87">
        <v>7.88</v>
      </c>
      <c r="T57" s="87">
        <v>7.75</v>
      </c>
      <c r="U57" s="87">
        <v>7.7</v>
      </c>
      <c r="V57" s="87">
        <v>7.76</v>
      </c>
      <c r="W57" s="87">
        <v>8.26</v>
      </c>
      <c r="X57" s="87">
        <v>8.36</v>
      </c>
      <c r="Y57" s="87">
        <v>8.51</v>
      </c>
      <c r="Z57" s="87">
        <v>8.19</v>
      </c>
      <c r="AA57" s="87">
        <v>8.92</v>
      </c>
      <c r="AB57" s="87">
        <v>8.7899999999999991</v>
      </c>
      <c r="AC57" s="87">
        <v>8.98</v>
      </c>
      <c r="AD57" s="87">
        <v>8.99</v>
      </c>
      <c r="AE57" s="87">
        <v>9.27</v>
      </c>
      <c r="AF57" s="87">
        <v>9.0399999999999991</v>
      </c>
      <c r="AG57" s="87">
        <v>9.19</v>
      </c>
      <c r="AH57" s="87">
        <v>9.2799999999999994</v>
      </c>
      <c r="AI57" s="87">
        <v>9.35</v>
      </c>
      <c r="AJ57" s="87">
        <v>9.0299999999999994</v>
      </c>
      <c r="AK57" s="87">
        <v>9.1199999999999992</v>
      </c>
      <c r="AL57" s="87">
        <v>9.33</v>
      </c>
      <c r="AM57" s="87">
        <v>9.61</v>
      </c>
      <c r="AN57" s="87">
        <v>9.24</v>
      </c>
      <c r="AO57" s="87">
        <v>9.5399999999999991</v>
      </c>
      <c r="AP57" s="87">
        <v>9.75</v>
      </c>
      <c r="AQ57" s="87">
        <v>9.9600000000000009</v>
      </c>
      <c r="AR57" s="87">
        <v>9.68</v>
      </c>
      <c r="AS57" s="87">
        <v>9.83</v>
      </c>
      <c r="AT57" s="87">
        <v>9.82</v>
      </c>
      <c r="AU57" s="87">
        <v>10.14</v>
      </c>
      <c r="AV57" s="87">
        <v>9.89</v>
      </c>
      <c r="AW57" s="87">
        <v>10.06</v>
      </c>
      <c r="AX57" s="87">
        <v>9.82</v>
      </c>
      <c r="AY57" s="87">
        <v>10.8</v>
      </c>
      <c r="AZ57" s="87">
        <v>10.83</v>
      </c>
      <c r="BA57" s="87">
        <v>10.82</v>
      </c>
      <c r="BB57" s="87">
        <v>10.92</v>
      </c>
      <c r="BC57" s="87">
        <v>10.6</v>
      </c>
      <c r="BD57" s="87">
        <v>10.210000000000001</v>
      </c>
      <c r="BE57" s="87">
        <v>10.19</v>
      </c>
      <c r="BF57" s="87">
        <v>9.93</v>
      </c>
      <c r="BG57" s="87">
        <v>10.42</v>
      </c>
      <c r="BH57" s="87">
        <v>10.08</v>
      </c>
      <c r="BI57" s="87">
        <v>10.35</v>
      </c>
      <c r="BJ57" s="87">
        <v>10.24</v>
      </c>
      <c r="BK57" s="87">
        <v>10.32</v>
      </c>
      <c r="BL57" s="87">
        <v>10.039999999999999</v>
      </c>
      <c r="BM57" s="87">
        <v>10.39</v>
      </c>
      <c r="BN57" s="87">
        <v>10.14</v>
      </c>
      <c r="BO57" s="125">
        <v>10.31</v>
      </c>
      <c r="BP57" s="125">
        <v>10.220000000000001</v>
      </c>
      <c r="BQ57" s="125">
        <v>10.28</v>
      </c>
      <c r="BR57" s="125">
        <v>10.06</v>
      </c>
      <c r="BS57" s="62">
        <v>10.66</v>
      </c>
      <c r="BT57" s="125">
        <v>10.42</v>
      </c>
      <c r="BU57" s="125">
        <v>10.57</v>
      </c>
      <c r="BV57" s="125">
        <v>10.52</v>
      </c>
      <c r="BW57" s="62">
        <v>10.84</v>
      </c>
      <c r="BX57" s="87">
        <v>10.67</v>
      </c>
      <c r="BY57" s="65">
        <v>10.84</v>
      </c>
      <c r="BZ57" s="126">
        <v>10.93</v>
      </c>
      <c r="CA57" s="127">
        <v>10.92</v>
      </c>
      <c r="CB57" s="87">
        <v>10.99</v>
      </c>
      <c r="CC57" s="87">
        <v>10.99</v>
      </c>
      <c r="CD57" s="87">
        <v>10.966666666666667</v>
      </c>
      <c r="CE57" s="87">
        <v>11.29</v>
      </c>
      <c r="CF57" s="87">
        <v>11.31</v>
      </c>
      <c r="CG57" s="87">
        <v>11.68</v>
      </c>
      <c r="CH57" s="87">
        <v>11.41</v>
      </c>
      <c r="CI57" s="87">
        <v>12.13</v>
      </c>
      <c r="CJ57">
        <v>11.92</v>
      </c>
      <c r="CK57">
        <v>12.11</v>
      </c>
      <c r="CL57" s="163">
        <f t="shared" si="0"/>
        <v>3.6815068493150659E-2</v>
      </c>
      <c r="CM57" s="160">
        <f t="shared" si="1"/>
        <v>2.1388867777669924E-2</v>
      </c>
      <c r="CN57" s="160">
        <f t="shared" si="2"/>
        <v>6.0999815748479888E-2</v>
      </c>
      <c r="CO57" s="160">
        <f t="shared" si="3"/>
        <v>5.08583346703032E-2</v>
      </c>
      <c r="CP57" s="160">
        <f t="shared" si="4"/>
        <v>4.4871580309724615E-2</v>
      </c>
      <c r="CQ57" s="160">
        <f t="shared" si="5"/>
        <v>0.1007341901005217</v>
      </c>
      <c r="CR57" s="160">
        <f t="shared" si="6"/>
        <v>2.2373700324294959E-2</v>
      </c>
      <c r="CS57" s="160">
        <f t="shared" si="7"/>
        <v>-6.4863297621918281E-2</v>
      </c>
      <c r="CT57" s="160">
        <f t="shared" si="8"/>
        <v>-6.906993174239684E-2</v>
      </c>
      <c r="CU57" s="160">
        <f t="shared" si="9"/>
        <v>-0.10186821856727765</v>
      </c>
      <c r="CV57" s="160">
        <f t="shared" si="10"/>
        <v>-7.0798957881024638E-2</v>
      </c>
      <c r="CW57" s="160">
        <f t="shared" si="11"/>
        <v>1.5914251309972413E-2</v>
      </c>
      <c r="CX57" s="160">
        <f t="shared" si="12"/>
        <v>-0.10149871630685572</v>
      </c>
      <c r="CY57" s="160">
        <f t="shared" si="13"/>
        <v>-5.9164179237069715E-2</v>
      </c>
      <c r="CZ57" s="211">
        <f t="shared" si="14"/>
        <v>3.6815068493150659E-2</v>
      </c>
      <c r="DA57" s="149">
        <v>2013</v>
      </c>
      <c r="DB57" s="149" t="s">
        <v>205</v>
      </c>
      <c r="DC57" s="156">
        <f>$BA$11/$AW$11-1</f>
        <v>4.107648725212476E-2</v>
      </c>
      <c r="DD57" s="125"/>
    </row>
    <row r="58" spans="1:108">
      <c r="A58"/>
      <c r="B58" s="58" t="s">
        <v>93</v>
      </c>
      <c r="C58" s="87">
        <v>4.13</v>
      </c>
      <c r="D58" s="87">
        <v>4.1900000000000004</v>
      </c>
      <c r="E58" s="87">
        <v>4.2</v>
      </c>
      <c r="F58" s="87">
        <v>4.12</v>
      </c>
      <c r="G58" s="87">
        <v>4.1399999999999997</v>
      </c>
      <c r="H58" s="87">
        <v>4.1399999999999997</v>
      </c>
      <c r="I58" s="87">
        <v>4.18</v>
      </c>
      <c r="J58" s="87">
        <v>4.08</v>
      </c>
      <c r="K58" s="87">
        <v>4.28</v>
      </c>
      <c r="L58" s="87">
        <v>4.25</v>
      </c>
      <c r="M58" s="87">
        <v>4.33</v>
      </c>
      <c r="N58" s="87">
        <v>4.0599999999999996</v>
      </c>
      <c r="O58" s="87">
        <v>4.24</v>
      </c>
      <c r="P58" s="87">
        <v>4.24</v>
      </c>
      <c r="Q58" s="87">
        <v>4.3600000000000003</v>
      </c>
      <c r="R58" s="87">
        <v>4.25</v>
      </c>
      <c r="S58" s="87">
        <v>4.3899999999999997</v>
      </c>
      <c r="T58" s="87">
        <v>4.41</v>
      </c>
      <c r="U58" s="87">
        <v>4.4800000000000004</v>
      </c>
      <c r="V58" s="87">
        <v>4.54</v>
      </c>
      <c r="W58" s="87">
        <v>4.54</v>
      </c>
      <c r="X58" s="87">
        <v>4.6500000000000004</v>
      </c>
      <c r="Y58" s="87">
        <v>4.76</v>
      </c>
      <c r="Z58" s="87">
        <v>4.8</v>
      </c>
      <c r="AA58" s="87">
        <v>4.97</v>
      </c>
      <c r="AB58" s="87">
        <v>4.97</v>
      </c>
      <c r="AC58" s="87">
        <v>5.14</v>
      </c>
      <c r="AD58" s="87">
        <v>5.19</v>
      </c>
      <c r="AE58" s="87">
        <v>5.18</v>
      </c>
      <c r="AF58" s="87">
        <v>5.3</v>
      </c>
      <c r="AG58" s="87">
        <v>6.26</v>
      </c>
      <c r="AH58" s="87">
        <v>6.55</v>
      </c>
      <c r="AI58" s="87">
        <v>7.12</v>
      </c>
      <c r="AJ58" s="87">
        <v>6.98</v>
      </c>
      <c r="AK58" s="87">
        <v>6.76</v>
      </c>
      <c r="AL58" s="87">
        <v>6.8</v>
      </c>
      <c r="AM58" s="87">
        <v>6.82</v>
      </c>
      <c r="AN58" s="87">
        <v>6.61</v>
      </c>
      <c r="AO58" s="87">
        <v>6.62</v>
      </c>
      <c r="AP58" s="87">
        <v>6.61</v>
      </c>
      <c r="AQ58" s="87">
        <v>6.34</v>
      </c>
      <c r="AR58" s="87">
        <v>6.38</v>
      </c>
      <c r="AS58" s="87">
        <v>6.65</v>
      </c>
      <c r="AT58" s="87">
        <v>6.6</v>
      </c>
      <c r="AU58" s="87">
        <v>6.68</v>
      </c>
      <c r="AV58" s="87">
        <v>6.68</v>
      </c>
      <c r="AW58" s="87">
        <v>6.84</v>
      </c>
      <c r="AX58" s="87">
        <v>6.66</v>
      </c>
      <c r="AY58" s="87">
        <v>6.6</v>
      </c>
      <c r="AZ58" s="87">
        <v>6.57</v>
      </c>
      <c r="BA58" s="87">
        <v>6.68</v>
      </c>
      <c r="BB58" s="87">
        <v>6.64</v>
      </c>
      <c r="BC58" s="87">
        <v>6.69</v>
      </c>
      <c r="BD58" s="87">
        <v>6.72</v>
      </c>
      <c r="BE58" s="87">
        <v>7.12</v>
      </c>
      <c r="BF58" s="87">
        <v>7.02</v>
      </c>
      <c r="BG58" s="87">
        <v>7.3</v>
      </c>
      <c r="BH58" s="87">
        <v>6.84</v>
      </c>
      <c r="BI58" s="87">
        <v>6.94</v>
      </c>
      <c r="BJ58" s="87">
        <v>6.75</v>
      </c>
      <c r="BK58" s="87">
        <v>6.68</v>
      </c>
      <c r="BL58" s="87">
        <v>6.58</v>
      </c>
      <c r="BM58" s="87">
        <v>6.5</v>
      </c>
      <c r="BN58" s="87">
        <v>6.46</v>
      </c>
      <c r="BO58" s="125">
        <v>6.4</v>
      </c>
      <c r="BP58" s="125">
        <v>6.44</v>
      </c>
      <c r="BQ58" s="125">
        <v>6.66</v>
      </c>
      <c r="BR58" s="125">
        <v>6.54</v>
      </c>
      <c r="BS58" s="62">
        <v>6.84</v>
      </c>
      <c r="BT58" s="125">
        <v>6.8</v>
      </c>
      <c r="BU58" s="125">
        <v>6.89</v>
      </c>
      <c r="BV58" s="125">
        <v>6.86</v>
      </c>
      <c r="BW58" s="62">
        <v>6.9</v>
      </c>
      <c r="BX58" s="87">
        <v>6.97</v>
      </c>
      <c r="BY58" s="65">
        <v>6.69</v>
      </c>
      <c r="BZ58" s="126">
        <v>6.72</v>
      </c>
      <c r="CA58" s="127">
        <v>6.54</v>
      </c>
      <c r="CB58" s="87">
        <v>6.52</v>
      </c>
      <c r="CC58" s="87">
        <v>6.52</v>
      </c>
      <c r="CD58" s="87">
        <v>6.3066666666666675</v>
      </c>
      <c r="CE58" s="87">
        <v>6.41</v>
      </c>
      <c r="CF58" s="87">
        <v>6.23</v>
      </c>
      <c r="CG58" s="87">
        <v>7.17</v>
      </c>
      <c r="CH58" s="87">
        <v>6.64</v>
      </c>
      <c r="CI58" s="87">
        <v>7.32</v>
      </c>
      <c r="CJ58">
        <v>7.74</v>
      </c>
      <c r="CK58">
        <v>8</v>
      </c>
      <c r="CL58" s="163">
        <f t="shared" si="0"/>
        <v>0.11576011157601117</v>
      </c>
      <c r="CM58" s="160">
        <f t="shared" si="1"/>
        <v>-3.3182700851127095E-2</v>
      </c>
      <c r="CN58" s="160">
        <f t="shared" si="2"/>
        <v>1.6182684527554191E-3</v>
      </c>
      <c r="CO58" s="160">
        <f t="shared" si="3"/>
        <v>-8.6956521739131182E-3</v>
      </c>
      <c r="CP58" s="160">
        <f t="shared" si="4"/>
        <v>-4.968145794903335E-2</v>
      </c>
      <c r="CQ58" s="160">
        <f t="shared" si="5"/>
        <v>6.1485490438637033E-2</v>
      </c>
      <c r="CR58" s="160">
        <f t="shared" si="6"/>
        <v>-4.2488917488917421E-2</v>
      </c>
      <c r="CS58" s="160">
        <f t="shared" si="7"/>
        <v>-0.11862375734568067</v>
      </c>
      <c r="CT58" s="160">
        <f t="shared" si="8"/>
        <v>-0.14266583878560948</v>
      </c>
      <c r="CU58" s="160">
        <f t="shared" si="9"/>
        <v>-6.4959316442088438E-2</v>
      </c>
      <c r="CV58" s="160">
        <f t="shared" si="10"/>
        <v>-5.8370367174353968E-2</v>
      </c>
      <c r="CW58" s="160">
        <f t="shared" si="11"/>
        <v>8.3477804162095215E-2</v>
      </c>
      <c r="CX58" s="160">
        <f t="shared" si="12"/>
        <v>8.694231444335751E-2</v>
      </c>
      <c r="CY58" s="160">
        <f t="shared" si="13"/>
        <v>1.9780863845790794E-2</v>
      </c>
      <c r="CZ58" s="211">
        <f t="shared" si="14"/>
        <v>0.11576011157601117</v>
      </c>
      <c r="DA58" s="149">
        <v>2013</v>
      </c>
      <c r="DB58" s="149" t="s">
        <v>206</v>
      </c>
      <c r="DC58" s="156">
        <f>$BB$11/$AX$11-1</f>
        <v>2.7480916030534486E-2</v>
      </c>
      <c r="DD58" s="125"/>
    </row>
    <row r="59" spans="1:108">
      <c r="A59"/>
      <c r="B59" s="58" t="s">
        <v>94</v>
      </c>
      <c r="C59" s="87">
        <v>4.4000000000000004</v>
      </c>
      <c r="D59" s="87">
        <v>4.6500000000000004</v>
      </c>
      <c r="E59" s="87">
        <v>5.41</v>
      </c>
      <c r="F59" s="87">
        <v>4.8899999999999997</v>
      </c>
      <c r="G59" s="87">
        <v>4.95</v>
      </c>
      <c r="H59" s="87">
        <v>4.84</v>
      </c>
      <c r="I59" s="87">
        <v>4.46</v>
      </c>
      <c r="J59" s="87">
        <v>5.3</v>
      </c>
      <c r="K59" s="87">
        <v>5.04</v>
      </c>
      <c r="L59" s="87">
        <v>4.79</v>
      </c>
      <c r="M59" s="87">
        <v>4.95</v>
      </c>
      <c r="N59" s="87">
        <v>4.28</v>
      </c>
      <c r="O59" s="87">
        <v>4.71</v>
      </c>
      <c r="P59" s="87">
        <v>4.05</v>
      </c>
      <c r="Q59" s="87">
        <v>4.2300000000000004</v>
      </c>
      <c r="R59" s="87">
        <v>4.16</v>
      </c>
      <c r="S59" s="87">
        <v>4.26</v>
      </c>
      <c r="T59" s="87">
        <v>3.98</v>
      </c>
      <c r="U59" s="87">
        <v>4.3</v>
      </c>
      <c r="V59" s="87">
        <v>4.5199999999999996</v>
      </c>
      <c r="W59" s="87">
        <v>3.88</v>
      </c>
      <c r="X59" s="87">
        <v>4.3</v>
      </c>
      <c r="Y59" s="87">
        <v>4.59</v>
      </c>
      <c r="Z59" s="87">
        <v>5.16</v>
      </c>
      <c r="AA59" s="87">
        <v>4.54</v>
      </c>
      <c r="AB59" s="87">
        <v>4.43</v>
      </c>
      <c r="AC59" s="87">
        <v>4.63</v>
      </c>
      <c r="AD59" s="87">
        <v>4.67</v>
      </c>
      <c r="AE59" s="87">
        <v>4.5999999999999996</v>
      </c>
      <c r="AF59" s="87">
        <v>4.28</v>
      </c>
      <c r="AG59" s="87">
        <v>4.62</v>
      </c>
      <c r="AH59" s="87">
        <v>4.58</v>
      </c>
      <c r="AI59" s="87">
        <v>4.53</v>
      </c>
      <c r="AJ59" s="87">
        <v>4.1399999999999997</v>
      </c>
      <c r="AK59" s="87">
        <v>4.43</v>
      </c>
      <c r="AL59" s="87">
        <v>4.5</v>
      </c>
      <c r="AM59" s="87">
        <v>4.09</v>
      </c>
      <c r="AN59" s="87">
        <v>3.86</v>
      </c>
      <c r="AO59" s="87">
        <v>4.0999999999999996</v>
      </c>
      <c r="AP59" s="87">
        <v>4.25</v>
      </c>
      <c r="AQ59" s="87">
        <v>4.17</v>
      </c>
      <c r="AR59" s="87">
        <v>3.76</v>
      </c>
      <c r="AS59" s="87">
        <v>4.2</v>
      </c>
      <c r="AT59" s="87">
        <v>4.2300000000000004</v>
      </c>
      <c r="AU59" s="87">
        <v>4.17</v>
      </c>
      <c r="AV59" s="87">
        <v>3.97</v>
      </c>
      <c r="AW59" s="87">
        <v>4.2</v>
      </c>
      <c r="AX59" s="87">
        <v>4.17</v>
      </c>
      <c r="AY59" s="87">
        <v>4.1500000000000004</v>
      </c>
      <c r="AZ59" s="87">
        <v>4.05</v>
      </c>
      <c r="BA59" s="87">
        <v>4.3499999999999996</v>
      </c>
      <c r="BB59" s="87">
        <v>4.37</v>
      </c>
      <c r="BC59" s="87">
        <v>4.4000000000000004</v>
      </c>
      <c r="BD59" s="87">
        <v>4.08</v>
      </c>
      <c r="BE59" s="87">
        <v>4.4800000000000004</v>
      </c>
      <c r="BF59" s="87">
        <v>4.33</v>
      </c>
      <c r="BG59" s="87">
        <v>4.28</v>
      </c>
      <c r="BH59" s="87">
        <v>4.29</v>
      </c>
      <c r="BI59" s="87">
        <v>4.49</v>
      </c>
      <c r="BJ59" s="87">
        <v>4.34</v>
      </c>
      <c r="BK59" s="87">
        <v>4.3600000000000003</v>
      </c>
      <c r="BL59" s="87">
        <v>4.3</v>
      </c>
      <c r="BM59" s="87">
        <v>4.5999999999999996</v>
      </c>
      <c r="BN59" s="87">
        <v>4.46</v>
      </c>
      <c r="BO59" s="125">
        <v>4.47</v>
      </c>
      <c r="BP59" s="125">
        <v>4.58</v>
      </c>
      <c r="BQ59" s="125">
        <v>4.7300000000000004</v>
      </c>
      <c r="BR59" s="125">
        <v>4.62</v>
      </c>
      <c r="BS59" s="62">
        <v>4.6100000000000003</v>
      </c>
      <c r="BT59" s="125">
        <v>4.5</v>
      </c>
      <c r="BU59" s="125">
        <v>4.95</v>
      </c>
      <c r="BV59" s="125">
        <v>4.8499999999999996</v>
      </c>
      <c r="BW59" s="62">
        <v>5.03</v>
      </c>
      <c r="BX59" s="87">
        <v>4.55</v>
      </c>
      <c r="BY59" s="65">
        <v>5.01</v>
      </c>
      <c r="BZ59" s="126">
        <v>4.84</v>
      </c>
      <c r="CA59" s="127">
        <v>4.76</v>
      </c>
      <c r="CB59" s="87">
        <v>4.76</v>
      </c>
      <c r="CC59" s="87">
        <v>4.76</v>
      </c>
      <c r="CD59" s="87">
        <v>5.56</v>
      </c>
      <c r="CE59" s="87">
        <v>5.6</v>
      </c>
      <c r="CF59" s="87">
        <v>5.66</v>
      </c>
      <c r="CG59" s="87">
        <v>6.1</v>
      </c>
      <c r="CH59" s="87">
        <v>5.81</v>
      </c>
      <c r="CI59" s="87">
        <v>5.71</v>
      </c>
      <c r="CJ59">
        <v>5.82</v>
      </c>
      <c r="CK59">
        <v>5.93</v>
      </c>
      <c r="CL59" s="163">
        <f t="shared" si="0"/>
        <v>-2.7868852459016383E-2</v>
      </c>
      <c r="CM59" s="160">
        <f t="shared" si="1"/>
        <v>7.9660874674723579E-3</v>
      </c>
      <c r="CN59" s="160">
        <f t="shared" si="2"/>
        <v>1.9964576047958572E-2</v>
      </c>
      <c r="CO59" s="160">
        <f t="shared" si="3"/>
        <v>-1.0199671536001501E-2</v>
      </c>
      <c r="CP59" s="160">
        <f t="shared" si="4"/>
        <v>6.1034798534798478E-2</v>
      </c>
      <c r="CQ59" s="160">
        <f t="shared" si="5"/>
        <v>3.6996352123339502E-2</v>
      </c>
      <c r="CR59" s="160">
        <f t="shared" si="6"/>
        <v>0.16777934959753127</v>
      </c>
      <c r="CS59" s="160">
        <f t="shared" si="7"/>
        <v>7.7724506730592002E-2</v>
      </c>
      <c r="CT59" s="160">
        <f t="shared" si="8"/>
        <v>9.088831907385328E-2</v>
      </c>
      <c r="CU59" s="160">
        <f t="shared" si="9"/>
        <v>0.11686003706618597</v>
      </c>
      <c r="CV59" s="160">
        <f t="shared" si="10"/>
        <v>-6.6260461018939842E-2</v>
      </c>
      <c r="CW59" s="160">
        <f t="shared" si="11"/>
        <v>-3.8845017322192685E-2</v>
      </c>
      <c r="CX59" s="160">
        <f t="shared" si="12"/>
        <v>-0.12716473624605701</v>
      </c>
      <c r="CY59" s="160">
        <f t="shared" si="13"/>
        <v>-0.12384810018923675</v>
      </c>
      <c r="CZ59" s="211">
        <f t="shared" si="14"/>
        <v>-2.786885245901638E-2</v>
      </c>
      <c r="DA59" s="149">
        <v>2014</v>
      </c>
      <c r="DB59" s="149" t="s">
        <v>207</v>
      </c>
      <c r="DC59" s="156">
        <f>$BC$11/$AY$11-1</f>
        <v>6.5151515151515182E-2</v>
      </c>
      <c r="DD59" s="125"/>
    </row>
    <row r="60" spans="1:108">
      <c r="A60"/>
      <c r="B60" s="190" t="s">
        <v>349</v>
      </c>
      <c r="C60" s="87">
        <v>3.63</v>
      </c>
      <c r="D60" s="87">
        <v>3.75</v>
      </c>
      <c r="E60" s="87">
        <v>3.8</v>
      </c>
      <c r="F60" s="87">
        <v>3.78</v>
      </c>
      <c r="G60" s="87">
        <v>3.8</v>
      </c>
      <c r="H60" s="87">
        <v>3.79</v>
      </c>
      <c r="I60" s="87">
        <v>3.77</v>
      </c>
      <c r="J60" s="87">
        <v>3.86</v>
      </c>
      <c r="K60" s="87">
        <v>3.75</v>
      </c>
      <c r="L60" s="87">
        <v>3.8</v>
      </c>
      <c r="M60" s="87">
        <v>3.83</v>
      </c>
      <c r="N60" s="87">
        <v>3.87</v>
      </c>
      <c r="O60" s="87">
        <v>3.81</v>
      </c>
      <c r="P60" s="87">
        <v>3.84</v>
      </c>
      <c r="Q60" s="87">
        <v>3.85</v>
      </c>
      <c r="R60" s="87">
        <v>3.82</v>
      </c>
      <c r="S60" s="87">
        <v>3.84</v>
      </c>
      <c r="T60" s="87">
        <v>3.86</v>
      </c>
      <c r="U60" s="87">
        <v>3.87</v>
      </c>
      <c r="V60" s="87">
        <v>3.83</v>
      </c>
      <c r="W60" s="87">
        <v>3.63</v>
      </c>
      <c r="X60" s="87">
        <v>3.66</v>
      </c>
      <c r="Y60" s="87">
        <v>3.77</v>
      </c>
      <c r="Z60" s="87">
        <v>3.77</v>
      </c>
      <c r="AA60" s="87">
        <v>3.77</v>
      </c>
      <c r="AB60" s="87">
        <v>3.86</v>
      </c>
      <c r="AC60" s="87">
        <v>4.0999999999999996</v>
      </c>
      <c r="AD60" s="87">
        <v>4.09</v>
      </c>
      <c r="AE60" s="87">
        <v>4.04</v>
      </c>
      <c r="AF60" s="87">
        <v>4.0999999999999996</v>
      </c>
      <c r="AG60" s="87">
        <v>4.34</v>
      </c>
      <c r="AH60" s="87">
        <v>4.34</v>
      </c>
      <c r="AI60" s="87">
        <v>5.03</v>
      </c>
      <c r="AJ60" s="87">
        <v>5.44</v>
      </c>
      <c r="AK60" s="87">
        <v>5.19</v>
      </c>
      <c r="AL60" s="87">
        <v>5.34</v>
      </c>
      <c r="AM60" s="87">
        <v>5.74</v>
      </c>
      <c r="AN60" s="87">
        <v>5.68</v>
      </c>
      <c r="AO60" s="87">
        <v>6</v>
      </c>
      <c r="AP60" s="87">
        <v>6</v>
      </c>
      <c r="AQ60" s="87">
        <v>5.95</v>
      </c>
      <c r="AR60" s="87">
        <v>6.11</v>
      </c>
      <c r="AS60" s="87">
        <v>6.31</v>
      </c>
      <c r="AT60" s="87">
        <v>6.33</v>
      </c>
      <c r="AU60" s="87">
        <v>6.36</v>
      </c>
      <c r="AV60" s="87">
        <v>6.23</v>
      </c>
      <c r="AW60" s="87">
        <v>6.38</v>
      </c>
      <c r="AX60" s="87">
        <v>6.34</v>
      </c>
      <c r="AY60" s="87">
        <v>6.26</v>
      </c>
      <c r="AZ60" s="87">
        <v>6.27</v>
      </c>
      <c r="BA60" s="87">
        <v>6.26</v>
      </c>
      <c r="BB60" s="87">
        <v>6.01</v>
      </c>
      <c r="BC60" s="87">
        <v>5.98</v>
      </c>
      <c r="BD60" s="87">
        <v>5.96</v>
      </c>
      <c r="BE60" s="87">
        <v>5.81</v>
      </c>
      <c r="BF60" s="87">
        <v>5.74</v>
      </c>
      <c r="BG60" s="87">
        <v>5.9</v>
      </c>
      <c r="BH60" s="87">
        <v>6.16</v>
      </c>
      <c r="BI60" s="87">
        <v>6.18</v>
      </c>
      <c r="BJ60" s="87">
        <v>6.12</v>
      </c>
      <c r="BK60" s="87">
        <v>6.48</v>
      </c>
      <c r="BL60" s="87">
        <v>6.55</v>
      </c>
      <c r="BM60" s="87">
        <v>6.58</v>
      </c>
      <c r="BN60" s="87">
        <v>6.66</v>
      </c>
      <c r="BO60" s="125">
        <v>6.76</v>
      </c>
      <c r="BP60" s="125">
        <v>6.68</v>
      </c>
      <c r="BQ60" s="125">
        <v>6.57</v>
      </c>
      <c r="BR60" s="125">
        <v>6.57</v>
      </c>
      <c r="BS60" s="62">
        <v>6.59</v>
      </c>
      <c r="BT60" s="125">
        <v>6.6</v>
      </c>
      <c r="BU60" s="125">
        <v>6.43</v>
      </c>
      <c r="BV60" s="125">
        <v>6.16</v>
      </c>
      <c r="BW60" s="62">
        <v>5.94</v>
      </c>
      <c r="BX60" s="87">
        <v>6</v>
      </c>
      <c r="BY60" s="65">
        <v>5.93</v>
      </c>
      <c r="BZ60" s="126">
        <v>5.96</v>
      </c>
      <c r="CA60" s="127">
        <v>5.91</v>
      </c>
      <c r="CB60" s="87">
        <v>6.16</v>
      </c>
      <c r="CC60" s="87">
        <v>6.16</v>
      </c>
      <c r="CD60" s="87">
        <v>6.1766666666666667</v>
      </c>
      <c r="CE60" s="87">
        <v>5.98</v>
      </c>
      <c r="CF60" s="87">
        <v>6.09</v>
      </c>
      <c r="CG60" s="87">
        <v>6.42</v>
      </c>
      <c r="CH60" s="87">
        <v>6.12</v>
      </c>
      <c r="CI60" s="87">
        <v>6.16</v>
      </c>
      <c r="CJ60">
        <v>6.76</v>
      </c>
      <c r="CK60">
        <v>6.64</v>
      </c>
      <c r="CL60" s="163">
        <f t="shared" si="0"/>
        <v>3.4267912772585632E-2</v>
      </c>
      <c r="CM60" s="160">
        <f t="shared" si="1"/>
        <v>-8.1915622320924752E-2</v>
      </c>
      <c r="CN60" s="160">
        <f t="shared" si="2"/>
        <v>-1.0441100749470869E-2</v>
      </c>
      <c r="CO60" s="160">
        <f t="shared" si="3"/>
        <v>3.8427755819060098E-2</v>
      </c>
      <c r="CP60" s="160">
        <f t="shared" si="4"/>
        <v>4.1547619047619014E-2</v>
      </c>
      <c r="CQ60" s="160">
        <f t="shared" si="5"/>
        <v>0.12568238646275517</v>
      </c>
      <c r="CR60" s="160">
        <f t="shared" si="6"/>
        <v>5.5372486580540198E-2</v>
      </c>
      <c r="CS60" s="160">
        <f t="shared" si="7"/>
        <v>-8.6901749863416089E-2</v>
      </c>
      <c r="CT60" s="160">
        <f t="shared" si="8"/>
        <v>-0.10955094754188405</v>
      </c>
      <c r="CU60" s="160">
        <f t="shared" si="9"/>
        <v>-0.12244477576803867</v>
      </c>
      <c r="CV60" s="160">
        <f t="shared" si="10"/>
        <v>-0.12039880172252376</v>
      </c>
      <c r="CW60" s="160">
        <f t="shared" si="11"/>
        <v>-2.8387540016889399E-2</v>
      </c>
      <c r="CX60" s="160">
        <f t="shared" si="12"/>
        <v>-4.5416867121558221E-2</v>
      </c>
      <c r="CY60" s="160">
        <f t="shared" si="13"/>
        <v>-6.1711334957634742E-2</v>
      </c>
      <c r="CZ60" s="211">
        <f t="shared" si="14"/>
        <v>3.4267912772585632E-2</v>
      </c>
      <c r="DA60" s="149">
        <v>2014</v>
      </c>
      <c r="DB60" s="149" t="s">
        <v>208</v>
      </c>
      <c r="DC60" s="156">
        <f>$BD$11/$AZ$11-1</f>
        <v>2.0408163265306145E-2</v>
      </c>
      <c r="DD60" s="125"/>
    </row>
    <row r="61" spans="1:108">
      <c r="A61"/>
      <c r="B61" s="58" t="s">
        <v>95</v>
      </c>
      <c r="C61" s="87">
        <v>4.26</v>
      </c>
      <c r="D61" s="87">
        <v>4.3899999999999997</v>
      </c>
      <c r="E61" s="87">
        <v>4.5</v>
      </c>
      <c r="F61" s="87">
        <v>4.29</v>
      </c>
      <c r="G61" s="87">
        <v>4.3600000000000003</v>
      </c>
      <c r="H61" s="87">
        <v>4.46</v>
      </c>
      <c r="I61" s="87">
        <v>4.46</v>
      </c>
      <c r="J61" s="87">
        <v>4.43</v>
      </c>
      <c r="K61" s="87">
        <v>4.5199999999999996</v>
      </c>
      <c r="L61" s="87">
        <v>4.74</v>
      </c>
      <c r="M61" s="87">
        <v>4.95</v>
      </c>
      <c r="N61" s="87">
        <v>4.62</v>
      </c>
      <c r="O61" s="87">
        <v>4.72</v>
      </c>
      <c r="P61" s="87">
        <v>4.99</v>
      </c>
      <c r="Q61" s="87">
        <v>5.15</v>
      </c>
      <c r="R61" s="87">
        <v>4.84</v>
      </c>
      <c r="S61" s="87">
        <v>5.03</v>
      </c>
      <c r="T61" s="87">
        <v>5.37</v>
      </c>
      <c r="U61" s="87">
        <v>5.6</v>
      </c>
      <c r="V61" s="87">
        <v>5.53</v>
      </c>
      <c r="W61" s="87">
        <v>5.57</v>
      </c>
      <c r="X61" s="87">
        <v>5.71</v>
      </c>
      <c r="Y61" s="87">
        <v>6.26</v>
      </c>
      <c r="Z61" s="87">
        <v>5.85</v>
      </c>
      <c r="AA61" s="87">
        <v>5.94</v>
      </c>
      <c r="AB61" s="87">
        <v>6.2</v>
      </c>
      <c r="AC61" s="87">
        <v>6.42</v>
      </c>
      <c r="AD61" s="87">
        <v>6.07</v>
      </c>
      <c r="AE61" s="87">
        <v>6.17</v>
      </c>
      <c r="AF61" s="87">
        <v>6.5</v>
      </c>
      <c r="AG61" s="87">
        <v>6.88</v>
      </c>
      <c r="AH61" s="87">
        <v>6.46</v>
      </c>
      <c r="AI61" s="87">
        <v>6.67</v>
      </c>
      <c r="AJ61" s="87">
        <v>6.77</v>
      </c>
      <c r="AK61" s="87">
        <v>6.94</v>
      </c>
      <c r="AL61" s="87">
        <v>6.54</v>
      </c>
      <c r="AM61" s="87">
        <v>6.62</v>
      </c>
      <c r="AN61" s="87">
        <v>6.79</v>
      </c>
      <c r="AO61" s="87">
        <v>7.14</v>
      </c>
      <c r="AP61" s="87">
        <v>6.81</v>
      </c>
      <c r="AQ61" s="87">
        <v>7.11</v>
      </c>
      <c r="AR61" s="87">
        <v>7.3</v>
      </c>
      <c r="AS61" s="87">
        <v>7.63</v>
      </c>
      <c r="AT61" s="87">
        <v>7.23</v>
      </c>
      <c r="AU61" s="87">
        <v>7.18</v>
      </c>
      <c r="AV61" s="87">
        <v>7.31</v>
      </c>
      <c r="AW61" s="87">
        <v>7.71</v>
      </c>
      <c r="AX61" s="87">
        <v>7.15</v>
      </c>
      <c r="AY61" s="87">
        <v>7.27</v>
      </c>
      <c r="AZ61" s="87">
        <v>7.36</v>
      </c>
      <c r="BA61" s="87">
        <v>7.78</v>
      </c>
      <c r="BB61" s="87">
        <v>7.15</v>
      </c>
      <c r="BC61" s="87">
        <v>7.37</v>
      </c>
      <c r="BD61" s="87">
        <v>7.52</v>
      </c>
      <c r="BE61" s="87">
        <v>7.83</v>
      </c>
      <c r="BF61" s="87">
        <v>7.33</v>
      </c>
      <c r="BG61" s="87">
        <v>7.39</v>
      </c>
      <c r="BH61" s="87">
        <v>7.64</v>
      </c>
      <c r="BI61" s="87">
        <v>7.94</v>
      </c>
      <c r="BJ61" s="87">
        <v>7.31</v>
      </c>
      <c r="BK61" s="87">
        <v>7.33</v>
      </c>
      <c r="BL61" s="87">
        <v>7.53</v>
      </c>
      <c r="BM61" s="87">
        <v>7.81</v>
      </c>
      <c r="BN61" s="87">
        <v>7.29</v>
      </c>
      <c r="BO61" s="125">
        <v>7.34</v>
      </c>
      <c r="BP61" s="125">
        <v>7.55</v>
      </c>
      <c r="BQ61" s="125">
        <v>7.72</v>
      </c>
      <c r="BR61" s="125">
        <v>7.33</v>
      </c>
      <c r="BS61" s="62">
        <v>7.6</v>
      </c>
      <c r="BT61" s="125">
        <v>7.61</v>
      </c>
      <c r="BU61" s="125">
        <v>7.87</v>
      </c>
      <c r="BV61" s="125">
        <v>7.56</v>
      </c>
      <c r="BW61" s="62">
        <v>7.62</v>
      </c>
      <c r="BX61" s="87">
        <v>7.63</v>
      </c>
      <c r="BY61" s="65">
        <v>8.07</v>
      </c>
      <c r="BZ61" s="126">
        <v>7.55</v>
      </c>
      <c r="CA61" s="127">
        <v>7.38</v>
      </c>
      <c r="CB61" s="87">
        <v>7.7</v>
      </c>
      <c r="CC61" s="87">
        <v>7.7</v>
      </c>
      <c r="CD61" s="87">
        <v>7.3233333333333333</v>
      </c>
      <c r="CE61" s="87">
        <v>7.44</v>
      </c>
      <c r="CF61" s="87">
        <v>8.1300000000000008</v>
      </c>
      <c r="CG61" s="87">
        <v>8.18</v>
      </c>
      <c r="CH61" s="87">
        <v>7.66</v>
      </c>
      <c r="CI61" s="87">
        <v>7.91</v>
      </c>
      <c r="CJ61">
        <v>8.52</v>
      </c>
      <c r="CK61">
        <v>8.58</v>
      </c>
      <c r="CL61" s="163">
        <f t="shared" si="0"/>
        <v>4.8899755501222539E-2</v>
      </c>
      <c r="CM61" s="160">
        <f t="shared" si="1"/>
        <v>2.1257835956171395E-2</v>
      </c>
      <c r="CN61" s="160">
        <f t="shared" si="2"/>
        <v>2.0703680395310328E-2</v>
      </c>
      <c r="CO61" s="160">
        <f t="shared" si="3"/>
        <v>1.1982197877439177E-2</v>
      </c>
      <c r="CP61" s="160">
        <f t="shared" si="4"/>
        <v>2.4055264307557868E-2</v>
      </c>
      <c r="CQ61" s="160">
        <f t="shared" si="5"/>
        <v>4.1047728923642231E-2</v>
      </c>
      <c r="CR61" s="160">
        <f t="shared" si="6"/>
        <v>-1.1003056036168704E-2</v>
      </c>
      <c r="CS61" s="160">
        <f t="shared" si="7"/>
        <v>-9.0616000203889019E-2</v>
      </c>
      <c r="CT61" s="160">
        <f t="shared" si="8"/>
        <v>-4.234315533409172E-2</v>
      </c>
      <c r="CU61" s="160">
        <f t="shared" si="9"/>
        <v>-0.10231490563816856</v>
      </c>
      <c r="CV61" s="160">
        <f t="shared" si="10"/>
        <v>-6.5252710096327882E-2</v>
      </c>
      <c r="CW61" s="160">
        <f t="shared" si="11"/>
        <v>4.6841685457027632E-3</v>
      </c>
      <c r="CX61" s="160">
        <f t="shared" si="12"/>
        <v>-0.10746280777800926</v>
      </c>
      <c r="CY61" s="160">
        <f t="shared" si="13"/>
        <v>-4.7079492228997835E-2</v>
      </c>
      <c r="CZ61" s="211">
        <f t="shared" si="14"/>
        <v>4.8899755501222539E-2</v>
      </c>
      <c r="DA61" s="149">
        <v>2014</v>
      </c>
      <c r="DB61" s="149" t="s">
        <v>209</v>
      </c>
      <c r="DC61" s="156">
        <f>$BE$11/$BA$11-1</f>
        <v>2.0408163265306145E-2</v>
      </c>
      <c r="DD61" s="125"/>
    </row>
    <row r="62" spans="1:108">
      <c r="A62"/>
      <c r="B62" s="58" t="s">
        <v>96</v>
      </c>
      <c r="C62" s="87">
        <v>3.36</v>
      </c>
      <c r="D62" s="87">
        <v>3.34</v>
      </c>
      <c r="E62" s="87">
        <v>3.57</v>
      </c>
      <c r="F62" s="87">
        <v>3.46</v>
      </c>
      <c r="G62" s="87">
        <v>3.47</v>
      </c>
      <c r="H62" s="87">
        <v>3.52</v>
      </c>
      <c r="I62" s="87">
        <v>3.6</v>
      </c>
      <c r="J62" s="87">
        <v>3.6</v>
      </c>
      <c r="K62" s="87">
        <v>3.63</v>
      </c>
      <c r="L62" s="87">
        <v>3.76</v>
      </c>
      <c r="M62" s="87">
        <v>3.76</v>
      </c>
      <c r="N62" s="87">
        <v>3.47</v>
      </c>
      <c r="O62" s="87">
        <v>3.76</v>
      </c>
      <c r="P62" s="87">
        <v>3.91</v>
      </c>
      <c r="Q62" s="87">
        <v>3.95</v>
      </c>
      <c r="R62" s="87">
        <v>4.0199999999999996</v>
      </c>
      <c r="S62" s="87">
        <v>4.05</v>
      </c>
      <c r="T62" s="87">
        <v>3.98</v>
      </c>
      <c r="U62" s="87">
        <v>4.01</v>
      </c>
      <c r="V62" s="87">
        <v>3.92</v>
      </c>
      <c r="W62" s="87">
        <v>3.92</v>
      </c>
      <c r="X62" s="87">
        <v>4.04</v>
      </c>
      <c r="Y62" s="87">
        <v>4.0599999999999996</v>
      </c>
      <c r="Z62" s="87">
        <v>4.1399999999999997</v>
      </c>
      <c r="AA62" s="87">
        <v>4.08</v>
      </c>
      <c r="AB62" s="87">
        <v>4.0999999999999996</v>
      </c>
      <c r="AC62" s="87">
        <v>4.13</v>
      </c>
      <c r="AD62" s="87">
        <v>4.1100000000000003</v>
      </c>
      <c r="AE62" s="87">
        <v>4.1100000000000003</v>
      </c>
      <c r="AF62" s="87">
        <v>4.55</v>
      </c>
      <c r="AG62" s="87">
        <v>4.63</v>
      </c>
      <c r="AH62" s="87">
        <v>4.58</v>
      </c>
      <c r="AI62" s="87">
        <v>4.62</v>
      </c>
      <c r="AJ62" s="87">
        <v>4.7699999999999996</v>
      </c>
      <c r="AK62" s="87">
        <v>5.07</v>
      </c>
      <c r="AL62" s="87">
        <v>4.88</v>
      </c>
      <c r="AM62" s="87">
        <v>4.9800000000000004</v>
      </c>
      <c r="AN62" s="87">
        <v>4.8600000000000003</v>
      </c>
      <c r="AO62" s="87">
        <v>5.07</v>
      </c>
      <c r="AP62" s="87">
        <v>5.01</v>
      </c>
      <c r="AQ62" s="87">
        <v>5.19</v>
      </c>
      <c r="AR62" s="87">
        <v>5.32</v>
      </c>
      <c r="AS62" s="87">
        <v>5.47</v>
      </c>
      <c r="AT62" s="87">
        <v>5.64</v>
      </c>
      <c r="AU62" s="87">
        <v>5.93</v>
      </c>
      <c r="AV62" s="87">
        <v>5.99</v>
      </c>
      <c r="AW62" s="87">
        <v>6.05</v>
      </c>
      <c r="AX62" s="87">
        <v>6.13</v>
      </c>
      <c r="AY62" s="87">
        <v>6.38</v>
      </c>
      <c r="AZ62" s="87">
        <v>6.4</v>
      </c>
      <c r="BA62" s="87">
        <v>6.36</v>
      </c>
      <c r="BB62" s="87">
        <v>6.54</v>
      </c>
      <c r="BC62" s="87">
        <v>6.55</v>
      </c>
      <c r="BD62" s="87">
        <v>6.59</v>
      </c>
      <c r="BE62" s="87">
        <v>6.69</v>
      </c>
      <c r="BF62" s="87">
        <v>6.61</v>
      </c>
      <c r="BG62" s="87">
        <v>6.83</v>
      </c>
      <c r="BH62" s="87">
        <v>6.82</v>
      </c>
      <c r="BI62" s="87">
        <v>6.7</v>
      </c>
      <c r="BJ62" s="87">
        <v>6.68</v>
      </c>
      <c r="BK62" s="87">
        <v>6.88</v>
      </c>
      <c r="BL62" s="87">
        <v>6.99</v>
      </c>
      <c r="BM62" s="87">
        <v>6.91</v>
      </c>
      <c r="BN62" s="87">
        <v>6.91</v>
      </c>
      <c r="BO62" s="125">
        <v>7.02</v>
      </c>
      <c r="BP62" s="125">
        <v>6.99</v>
      </c>
      <c r="BQ62" s="125">
        <v>6.79</v>
      </c>
      <c r="BR62" s="125">
        <v>6.88</v>
      </c>
      <c r="BS62" s="62">
        <v>6.8</v>
      </c>
      <c r="BT62" s="125">
        <v>6.82</v>
      </c>
      <c r="BU62" s="125">
        <v>6.69</v>
      </c>
      <c r="BV62" s="125">
        <v>6.52</v>
      </c>
      <c r="BW62" s="62">
        <v>6.68</v>
      </c>
      <c r="BX62" s="87">
        <v>6.58</v>
      </c>
      <c r="BY62" s="65">
        <v>6.78</v>
      </c>
      <c r="BZ62" s="126">
        <v>6.7</v>
      </c>
      <c r="CA62" s="127">
        <v>6.66</v>
      </c>
      <c r="CB62" s="87">
        <v>6.96</v>
      </c>
      <c r="CC62" s="87">
        <v>6.96</v>
      </c>
      <c r="CD62" s="87">
        <v>6.7433333333333332</v>
      </c>
      <c r="CE62" s="87">
        <v>7.25</v>
      </c>
      <c r="CF62" s="87">
        <v>7.01</v>
      </c>
      <c r="CG62" s="87">
        <v>6.85</v>
      </c>
      <c r="CH62" s="87">
        <v>6.83</v>
      </c>
      <c r="CI62" s="87">
        <v>6.59</v>
      </c>
      <c r="CJ62">
        <v>6.8</v>
      </c>
      <c r="CK62">
        <v>6.87</v>
      </c>
      <c r="CL62" s="163">
        <f t="shared" si="0"/>
        <v>2.9197080291971478E-3</v>
      </c>
      <c r="CM62" s="160">
        <f t="shared" si="1"/>
        <v>9.2977901444665726E-3</v>
      </c>
      <c r="CN62" s="160">
        <f t="shared" si="2"/>
        <v>4.9633793681251898E-2</v>
      </c>
      <c r="CO62" s="160">
        <f t="shared" si="3"/>
        <v>4.0484248893517351E-2</v>
      </c>
      <c r="CP62" s="160">
        <f t="shared" si="4"/>
        <v>7.2631712259371761E-2</v>
      </c>
      <c r="CQ62" s="160">
        <f t="shared" si="5"/>
        <v>0.11344522429050954</v>
      </c>
      <c r="CR62" s="160">
        <f t="shared" si="6"/>
        <v>2.5486680710561163E-2</v>
      </c>
      <c r="CS62" s="160">
        <f t="shared" si="7"/>
        <v>-1.0157492916113536E-2</v>
      </c>
      <c r="CT62" s="160">
        <f t="shared" si="8"/>
        <v>-9.1003403132270649E-2</v>
      </c>
      <c r="CU62" s="160">
        <f t="shared" si="9"/>
        <v>-0.18045716567698031</v>
      </c>
      <c r="CV62" s="160">
        <f t="shared" si="10"/>
        <v>-9.8372290092507447E-2</v>
      </c>
      <c r="CW62" s="160">
        <f t="shared" si="11"/>
        <v>-0.14952235722367058</v>
      </c>
      <c r="CX62" s="160">
        <f t="shared" si="12"/>
        <v>-0.18539049147710002</v>
      </c>
      <c r="CY62" s="160">
        <f t="shared" si="13"/>
        <v>-9.3059539701023222E-2</v>
      </c>
      <c r="CZ62" s="211">
        <f t="shared" si="14"/>
        <v>2.9197080291971517E-3</v>
      </c>
      <c r="DA62" s="149">
        <v>2014</v>
      </c>
      <c r="DB62" s="149" t="s">
        <v>210</v>
      </c>
      <c r="DC62" s="156">
        <f>$BF$11/$BB$11-1</f>
        <v>1.634472511144125E-2</v>
      </c>
      <c r="DD62" s="125"/>
    </row>
    <row r="63" spans="1:108">
      <c r="BY63" s="58"/>
      <c r="CB63" s="67"/>
      <c r="CC63" s="67"/>
      <c r="CD63" s="67"/>
      <c r="CE63" s="67"/>
      <c r="CF63" s="67"/>
      <c r="CG63" s="67"/>
      <c r="CH63" s="67"/>
      <c r="CI63" s="67"/>
      <c r="CJ63" s="67"/>
      <c r="CK63" s="67"/>
      <c r="CR63"/>
      <c r="CS63"/>
      <c r="CT63"/>
      <c r="CU63"/>
      <c r="CV63"/>
      <c r="CW63"/>
      <c r="CX63"/>
      <c r="CY63"/>
      <c r="CZ63" s="176"/>
      <c r="DA63" s="149">
        <v>2015</v>
      </c>
      <c r="DB63" s="149" t="s">
        <v>211</v>
      </c>
      <c r="DC63" s="156">
        <f>$BG$11/$BC$11-1</f>
        <v>-3.4139402560455223E-2</v>
      </c>
      <c r="DD63" s="70"/>
    </row>
    <row r="64" spans="1:108">
      <c r="BY64" s="58"/>
      <c r="CB64" s="67"/>
      <c r="CC64" s="67"/>
      <c r="CD64" s="67"/>
      <c r="CE64" s="67"/>
      <c r="CF64" s="67"/>
      <c r="CG64" s="67"/>
      <c r="CH64" s="67"/>
      <c r="CI64" s="67"/>
      <c r="CJ64" s="67"/>
      <c r="CK64" s="67"/>
      <c r="CR64"/>
      <c r="CS64"/>
      <c r="CT64"/>
      <c r="CU64"/>
      <c r="CV64"/>
      <c r="CW64"/>
      <c r="CX64"/>
      <c r="CY64"/>
      <c r="CZ64" s="176"/>
      <c r="DA64" s="149">
        <v>2015</v>
      </c>
      <c r="DB64" s="149" t="s">
        <v>212</v>
      </c>
      <c r="DC64" s="156">
        <f>$BH$11/$BD$11-1</f>
        <v>-2.4285714285714244E-2</v>
      </c>
      <c r="DD64" s="70"/>
    </row>
    <row r="65" spans="73:107">
      <c r="BY65" s="58"/>
      <c r="CB65" s="67"/>
      <c r="CC65" s="67"/>
      <c r="CD65" s="67"/>
      <c r="CE65" s="67"/>
      <c r="CF65" s="67"/>
      <c r="CG65" s="67"/>
      <c r="CH65" s="67"/>
      <c r="CI65" s="67"/>
      <c r="CJ65" s="67"/>
      <c r="CK65" s="67"/>
      <c r="CR65"/>
      <c r="CS65"/>
      <c r="CT65"/>
      <c r="CU65"/>
      <c r="CV65"/>
      <c r="CW65"/>
      <c r="CX65"/>
      <c r="CY65"/>
      <c r="CZ65" s="176"/>
      <c r="DA65" s="149">
        <v>2015</v>
      </c>
      <c r="DB65" s="149" t="s">
        <v>213</v>
      </c>
      <c r="DC65" s="156">
        <f>$BI$11/$BE$11-1</f>
        <v>-2.1333333333333315E-2</v>
      </c>
    </row>
    <row r="66" spans="73:107">
      <c r="BY66" s="58"/>
      <c r="CB66" s="67"/>
      <c r="CC66" s="67"/>
      <c r="CD66" s="67"/>
      <c r="CE66" s="67"/>
      <c r="CF66" s="67"/>
      <c r="CG66" s="67"/>
      <c r="CH66" s="67"/>
      <c r="CI66" s="67"/>
      <c r="CJ66" s="67"/>
      <c r="CK66" s="67"/>
      <c r="CR66"/>
      <c r="CS66"/>
      <c r="CT66"/>
      <c r="CU66"/>
      <c r="CV66"/>
      <c r="CW66"/>
      <c r="CX66"/>
      <c r="CY66"/>
      <c r="CZ66" s="176"/>
      <c r="DA66" s="149">
        <v>2015</v>
      </c>
      <c r="DB66" s="149" t="s">
        <v>214</v>
      </c>
      <c r="DC66" s="156">
        <f>$BJ$11/$BF$11-1</f>
        <v>-2.7777777777777679E-2</v>
      </c>
    </row>
    <row r="67" spans="73:107">
      <c r="BY67" s="58"/>
      <c r="CB67" s="67"/>
      <c r="CC67" s="67"/>
      <c r="CD67" s="67"/>
      <c r="CE67" s="67"/>
      <c r="CF67" s="67"/>
      <c r="CG67" s="67"/>
      <c r="CH67" s="67"/>
      <c r="CI67" s="67"/>
      <c r="CJ67" s="67"/>
      <c r="CK67" s="67"/>
      <c r="CR67"/>
      <c r="CS67"/>
      <c r="CT67"/>
      <c r="CU67"/>
      <c r="CV67"/>
      <c r="CW67"/>
      <c r="CX67"/>
      <c r="CY67"/>
      <c r="CZ67" s="176"/>
      <c r="DA67" s="149">
        <v>2016</v>
      </c>
      <c r="DB67" s="149" t="s">
        <v>19</v>
      </c>
      <c r="DC67" s="156">
        <f>$BK$11/$BG$11-1</f>
        <v>-5.1546391752577247E-2</v>
      </c>
    </row>
    <row r="68" spans="73:107">
      <c r="BV68" s="67"/>
      <c r="BW68" s="67"/>
      <c r="BX68" s="67"/>
      <c r="BY68" s="58"/>
      <c r="BZ68" s="58"/>
      <c r="CA68" s="58"/>
      <c r="CR68"/>
      <c r="CS68"/>
      <c r="CT68"/>
      <c r="CU68"/>
      <c r="CV68"/>
      <c r="CW68"/>
      <c r="CX68"/>
      <c r="CY68"/>
      <c r="CZ68" s="176"/>
      <c r="DA68" s="149">
        <v>2016</v>
      </c>
      <c r="DB68" s="149" t="s">
        <v>21</v>
      </c>
      <c r="DC68" s="156">
        <f>$BL$11/$BH$11-1</f>
        <v>-2.0497803806734938E-2</v>
      </c>
    </row>
    <row r="69" spans="73:107">
      <c r="BV69" s="67"/>
      <c r="BW69" s="67"/>
      <c r="BX69" s="67"/>
      <c r="BY69" s="58"/>
      <c r="BZ69" s="58"/>
      <c r="CA69" s="58"/>
      <c r="CR69"/>
      <c r="CS69"/>
      <c r="CT69"/>
      <c r="CU69"/>
      <c r="CV69"/>
      <c r="CW69"/>
      <c r="CX69"/>
      <c r="CY69"/>
      <c r="CZ69" s="176"/>
      <c r="DA69" s="149">
        <v>2016</v>
      </c>
      <c r="DB69" s="149" t="s">
        <v>23</v>
      </c>
      <c r="DC69" s="156">
        <f>$BM$11/$BI$11-1</f>
        <v>-1.9073569482288777E-2</v>
      </c>
    </row>
    <row r="70" spans="73:107">
      <c r="BU70" s="67"/>
      <c r="BV70" s="67"/>
      <c r="BW70" s="67"/>
      <c r="BY70" s="58"/>
      <c r="BZ70" s="58"/>
      <c r="CA70" s="58"/>
      <c r="CR70"/>
      <c r="CS70"/>
      <c r="CT70"/>
      <c r="CU70"/>
      <c r="CV70"/>
      <c r="CW70"/>
      <c r="CX70"/>
      <c r="CY70"/>
      <c r="CZ70" s="176"/>
      <c r="DA70" s="149">
        <v>2016</v>
      </c>
      <c r="DB70" s="149" t="s">
        <v>25</v>
      </c>
      <c r="DC70" s="156">
        <f>$BN$11/$BJ$11-1</f>
        <v>6.0150375939849177E-3</v>
      </c>
    </row>
    <row r="71" spans="73:107">
      <c r="BU71" s="67"/>
      <c r="BV71" s="67"/>
      <c r="BW71" s="67"/>
      <c r="BY71" s="58"/>
      <c r="BZ71" s="58"/>
      <c r="CA71" s="58"/>
      <c r="CR71"/>
      <c r="CS71"/>
      <c r="CT71"/>
      <c r="CU71"/>
      <c r="CV71"/>
      <c r="CW71"/>
      <c r="CX71"/>
      <c r="CY71"/>
      <c r="CZ71" s="176"/>
      <c r="DA71" s="149">
        <v>2017</v>
      </c>
      <c r="DB71" s="149" t="s">
        <v>26</v>
      </c>
      <c r="DC71" s="156">
        <f>$BO$11/$BK$11-1</f>
        <v>3.105590062111796E-2</v>
      </c>
    </row>
    <row r="72" spans="73:107">
      <c r="BU72" s="67"/>
      <c r="BV72" s="67"/>
      <c r="BW72" s="67"/>
      <c r="BY72" s="58"/>
      <c r="BZ72" s="58"/>
      <c r="CA72" s="58"/>
      <c r="CR72"/>
      <c r="CS72"/>
      <c r="CT72"/>
      <c r="CU72"/>
      <c r="CV72"/>
      <c r="CW72"/>
      <c r="CX72"/>
      <c r="CY72"/>
      <c r="CZ72" s="176"/>
      <c r="DA72" s="149">
        <v>2017</v>
      </c>
      <c r="DB72" s="149" t="s">
        <v>27</v>
      </c>
      <c r="DC72" s="156">
        <f>$BP$11/$BL$11-1</f>
        <v>2.6905829596412412E-2</v>
      </c>
    </row>
    <row r="73" spans="73:107">
      <c r="CR73"/>
      <c r="CS73"/>
      <c r="CT73"/>
      <c r="CU73"/>
      <c r="CV73"/>
      <c r="CW73"/>
      <c r="CX73"/>
      <c r="CY73"/>
      <c r="CZ73" s="176"/>
      <c r="DA73" s="149">
        <v>2017</v>
      </c>
      <c r="DB73" s="149" t="s">
        <v>28</v>
      </c>
      <c r="DC73" s="156">
        <f>$BQ$11/$BM$11-1</f>
        <v>4.1666666666666519E-3</v>
      </c>
    </row>
    <row r="74" spans="73:107">
      <c r="CR74"/>
      <c r="CS74"/>
      <c r="CT74"/>
      <c r="CU74"/>
      <c r="CV74"/>
      <c r="CW74"/>
      <c r="CX74"/>
      <c r="CY74"/>
      <c r="CZ74" s="176"/>
      <c r="DA74" s="149">
        <v>2017</v>
      </c>
      <c r="DB74" s="149" t="s">
        <v>29</v>
      </c>
      <c r="DC74" s="156">
        <f>$BR$11/$BN$11-1</f>
        <v>5.979073243647326E-3</v>
      </c>
    </row>
    <row r="75" spans="73:107">
      <c r="CR75"/>
      <c r="CS75"/>
      <c r="CT75"/>
      <c r="CU75"/>
      <c r="CV75"/>
      <c r="CW75"/>
      <c r="CX75"/>
      <c r="CY75"/>
      <c r="CZ75" s="176"/>
      <c r="DA75" s="149">
        <v>2018</v>
      </c>
      <c r="DB75" s="149" t="s">
        <v>30</v>
      </c>
      <c r="DC75" s="156">
        <f>$BS$11/$BO$11-1</f>
        <v>2.5602409638554313E-2</v>
      </c>
    </row>
    <row r="76" spans="73:107">
      <c r="CR76"/>
      <c r="CS76"/>
      <c r="CT76"/>
      <c r="CU76"/>
      <c r="CV76"/>
      <c r="CW76"/>
      <c r="CX76"/>
      <c r="CY76"/>
      <c r="CZ76" s="176"/>
      <c r="DA76" s="149">
        <v>2018</v>
      </c>
      <c r="DB76" s="149" t="s">
        <v>31</v>
      </c>
      <c r="DC76" s="156">
        <f>$BT$11/$BP$11-1</f>
        <v>0</v>
      </c>
    </row>
    <row r="77" spans="73:107">
      <c r="CR77"/>
      <c r="CS77"/>
      <c r="CT77"/>
      <c r="CU77"/>
      <c r="CV77"/>
      <c r="CW77"/>
      <c r="CX77"/>
      <c r="CY77"/>
      <c r="CZ77" s="176"/>
      <c r="DA77" s="149">
        <v>2018</v>
      </c>
      <c r="DB77" s="149" t="s">
        <v>32</v>
      </c>
      <c r="DC77" s="156">
        <f>$BU$11/$BQ$11-1</f>
        <v>-1.3831258644537714E-3</v>
      </c>
    </row>
    <row r="78" spans="73:107">
      <c r="CR78"/>
      <c r="CS78"/>
      <c r="CT78"/>
      <c r="CU78"/>
      <c r="CV78"/>
      <c r="CW78"/>
      <c r="CX78"/>
      <c r="CY78"/>
      <c r="CZ78" s="176"/>
      <c r="DA78" s="149">
        <v>2018</v>
      </c>
      <c r="DB78" s="149" t="s">
        <v>105</v>
      </c>
      <c r="DC78" s="156">
        <f>$BV$11/$BR$11-1</f>
        <v>1.1887072808320909E-2</v>
      </c>
    </row>
    <row r="79" spans="73:107">
      <c r="CR79"/>
      <c r="CS79"/>
      <c r="CT79"/>
      <c r="CU79"/>
      <c r="CV79"/>
      <c r="CW79"/>
      <c r="CX79"/>
      <c r="CY79"/>
      <c r="CZ79" s="176"/>
      <c r="DA79" s="149">
        <v>2019</v>
      </c>
      <c r="DB79" s="149" t="s">
        <v>156</v>
      </c>
      <c r="DC79" s="156">
        <f>$BW$11/$BS$11-1</f>
        <v>-2.05580029368575E-2</v>
      </c>
    </row>
    <row r="80" spans="73:107">
      <c r="CR80"/>
      <c r="CS80"/>
      <c r="CT80"/>
      <c r="CU80"/>
      <c r="CV80"/>
      <c r="CW80"/>
      <c r="CX80"/>
      <c r="CY80"/>
      <c r="CZ80" s="176"/>
      <c r="DA80" s="149">
        <v>2019</v>
      </c>
      <c r="DB80" s="149" t="s">
        <v>164</v>
      </c>
      <c r="DC80" s="156">
        <f>$BX$11/$BT$11-1</f>
        <v>-2.183406113537123E-2</v>
      </c>
    </row>
    <row r="81" spans="88:107">
      <c r="CR81"/>
      <c r="CS81"/>
      <c r="CT81"/>
      <c r="CU81"/>
      <c r="CV81"/>
      <c r="CW81"/>
      <c r="CX81"/>
      <c r="CY81"/>
      <c r="CZ81" s="176"/>
      <c r="DA81" s="149">
        <v>2019</v>
      </c>
      <c r="DB81" s="149" t="s">
        <v>165</v>
      </c>
      <c r="DC81" s="156">
        <f>$BY$11/$BU$11-1</f>
        <v>4.1551246537396835E-3</v>
      </c>
    </row>
    <row r="82" spans="88:107">
      <c r="CR82"/>
      <c r="CS82"/>
      <c r="CT82"/>
      <c r="CU82"/>
      <c r="CV82"/>
      <c r="CW82"/>
      <c r="CX82"/>
      <c r="CY82"/>
      <c r="CZ82" s="176"/>
      <c r="DA82" s="149">
        <v>2019</v>
      </c>
      <c r="DB82" s="149" t="s">
        <v>169</v>
      </c>
      <c r="DC82" s="156">
        <f>$BZ$11/$BV$11-1</f>
        <v>-2.2026431718061623E-2</v>
      </c>
    </row>
    <row r="83" spans="88:107">
      <c r="CR83"/>
      <c r="CS83"/>
      <c r="CT83"/>
      <c r="CU83"/>
      <c r="CV83"/>
      <c r="CW83"/>
      <c r="CX83"/>
      <c r="CY83"/>
      <c r="CZ83" s="176"/>
      <c r="DA83" s="149">
        <v>2020</v>
      </c>
      <c r="DB83" s="149" t="s">
        <v>170</v>
      </c>
      <c r="DC83" s="156">
        <f>$CA$11/$BW$11-1</f>
        <v>-4.3478260869565188E-2</v>
      </c>
    </row>
    <row r="84" spans="88:107">
      <c r="CJ84" s="207"/>
      <c r="CK84" s="207"/>
      <c r="CR84"/>
      <c r="CS84"/>
      <c r="CT84"/>
      <c r="CU84"/>
      <c r="CV84"/>
      <c r="CW84"/>
      <c r="CX84"/>
      <c r="CY84"/>
      <c r="CZ84" s="176"/>
      <c r="DA84" s="149">
        <v>2020</v>
      </c>
      <c r="DB84" s="149" t="s">
        <v>231</v>
      </c>
      <c r="DC84" s="156">
        <f>$CB$11/$BX$11-1</f>
        <v>-1.4880952380952328E-2</v>
      </c>
    </row>
    <row r="85" spans="88:107">
      <c r="CZ85" s="176"/>
      <c r="DA85" s="149">
        <v>2020</v>
      </c>
      <c r="DB85" s="149" t="s">
        <v>252</v>
      </c>
      <c r="DC85" s="156">
        <f>$CC$11/$BY$11-1</f>
        <v>-8.6896551724137905E-2</v>
      </c>
    </row>
    <row r="86" spans="88:107">
      <c r="CZ86" s="176"/>
      <c r="DA86" s="149">
        <v>2020</v>
      </c>
      <c r="DB86" s="149" t="s">
        <v>251</v>
      </c>
      <c r="DC86" s="156">
        <f>$CD$11/$BZ$11-1</f>
        <v>-1.9019019019018923E-2</v>
      </c>
    </row>
    <row r="87" spans="88:107">
      <c r="DA87" s="187">
        <v>2021</v>
      </c>
      <c r="DB87" s="188" t="s">
        <v>440</v>
      </c>
      <c r="DC87" s="156">
        <f>$CE$11/$CA$11-1</f>
        <v>9.8746081504702099E-2</v>
      </c>
    </row>
    <row r="88" spans="88:107">
      <c r="DA88" s="187">
        <v>2021</v>
      </c>
      <c r="DB88" s="193" t="s">
        <v>445</v>
      </c>
      <c r="DC88" s="156">
        <f>$CF$11/$CB$11-1</f>
        <v>9.8187311178247638E-2</v>
      </c>
    </row>
    <row r="89" spans="88:107">
      <c r="DA89" s="194">
        <v>2021</v>
      </c>
      <c r="DB89" s="195" t="s">
        <v>447</v>
      </c>
      <c r="DC89" s="156">
        <f>$CG$11/$CC$11-1</f>
        <v>0.16465256797583083</v>
      </c>
    </row>
    <row r="90" spans="88:107">
      <c r="DA90" s="194">
        <v>2021</v>
      </c>
      <c r="DB90" s="197" t="s">
        <v>450</v>
      </c>
      <c r="DC90" s="156">
        <f>$CH$11/$CD$11-1</f>
        <v>0.11122448979591826</v>
      </c>
    </row>
    <row r="91" spans="88:107">
      <c r="DA91" s="194">
        <v>2022</v>
      </c>
      <c r="DB91" s="200" t="s">
        <v>454</v>
      </c>
      <c r="DC91" s="156">
        <f>$CI$11/$CE$11-1</f>
        <v>5.8487874465049883E-2</v>
      </c>
    </row>
    <row r="92" spans="88:107">
      <c r="DA92" s="194">
        <v>2022</v>
      </c>
      <c r="DB92" s="208" t="s">
        <v>457</v>
      </c>
      <c r="DC92" s="156">
        <f>$CJ$11/$CF$11-1</f>
        <v>0.15543328748280616</v>
      </c>
    </row>
    <row r="93" spans="88:107">
      <c r="DA93" s="194">
        <v>2022</v>
      </c>
      <c r="DB93" s="212" t="s">
        <v>465</v>
      </c>
      <c r="DC93" s="156">
        <f>$CK$11/$CG$11-1</f>
        <v>9.5979247730220374E-2</v>
      </c>
    </row>
  </sheetData>
  <mergeCells count="3">
    <mergeCell ref="DA9:DC9"/>
    <mergeCell ref="A1:B1"/>
    <mergeCell ref="CM9:CQ9"/>
  </mergeCells>
  <phoneticPr fontId="45" type="noConversion"/>
  <conditionalFormatting sqref="CL11:CL62">
    <cfRule type="cellIs" dxfId="43" priority="3" operator="lessThan">
      <formula>0</formula>
    </cfRule>
    <cfRule type="cellIs" dxfId="42" priority="4" operator="greaterThan">
      <formula>0</formula>
    </cfRule>
  </conditionalFormatting>
  <hyperlinks>
    <hyperlink ref="C6" r:id="rId1" location="/topic/7?agg=1,0&amp;geo=g0fvvvvvvvvvo&amp;endsec=2&amp;linechart=~~&amp;columnchart=ELEC.PRICE.US-IND.Q&amp;map=ELEC.PRICE.US-IND.Q&amp;freq=Q&amp;start=200703&amp;end=201901&amp;chartindexed=1&amp;ctype=linechart&amp;ltype=pin&amp;rtype=s&amp;pin=&amp;rse=0&amp;maptype=0" display="https://www.eia.gov/electricity/data/browser/ - /topic/7?agg=1,0&amp;geo=g0fvvvvvvvvvo&amp;endsec=2&amp;linechart=~~&amp;columnchart=ELEC.PRICE.US-IND.Q&amp;map=ELEC.PRICE.US-IND.Q&amp;freq=Q&amp;start=200703&amp;end=201901&amp;chartindexed=1&amp;ctype=linechart&amp;ltype=pin&amp;rtype=s&amp;pin=&amp;rse=0&amp;maptype=0" xr:uid="{00000000-0004-0000-0300-000000000000}"/>
    <hyperlink ref="B6" r:id="rId2" xr:uid="{00000000-0004-0000-0300-000001000000}"/>
    <hyperlink ref="CH6" r:id="rId3" location="/topic/7?agg=0,1&amp;geo=g&amp;endsec=vg&amp;linechart=ELEC.PRICE.US-ALL.Q~ELEC.PRICE.US-RES.Q~ELEC.PRICE.US-COM.Q~ELEC.PRICE.US-IND.Q&amp;columnchart=ELEC.PRICE.US-ALL.Q~ELEC.PRICE.US-RES.Q~ELEC.PRICE.US-COM.Q~ELEC.PRICE.US-IND.Q&amp;map=ELEC.PRICE.US-ALL.Q&amp;freq=Q&amp;ctype=linechart&amp;ltype=pin&amp;rtype=s&amp;maptype=0&amp;rse=0&amp;pin=" display="https://www.eia.gov/electricity/data/browser/#/topic/7?agg=0,1&amp;geo=g&amp;endsec=vg&amp;linechart=ELEC.PRICE.US-ALL.Q~ELEC.PRICE.US-RES.Q~ELEC.PRICE.US-COM.Q~ELEC.PRICE.US-IND.Q&amp;columnchart=ELEC.PRICE.US-ALL.Q~ELEC.PRICE.US-RES.Q~ELEC.PRICE.US-COM.Q~ELEC.PRICE.US-IND.Q&amp;map=ELEC.PRICE.US-ALL.Q&amp;freq=Q&amp;ctype=linechart&amp;ltype=pin&amp;rtype=s&amp;maptype=0&amp;rse=0&amp;pin=" xr:uid="{9DA37DB6-5C06-46CB-ACF7-24B2D86054BC}"/>
  </hyperlinks>
  <pageMargins left="0.7" right="0.7" top="0.75" bottom="0.75" header="0.3" footer="0.3"/>
  <pageSetup orientation="portrait" horizontalDpi="1200" verticalDpi="1200" r:id="rId4"/>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55"/>
  <sheetViews>
    <sheetView workbookViewId="0">
      <selection activeCell="X11" sqref="X11"/>
    </sheetView>
  </sheetViews>
  <sheetFormatPr defaultColWidth="8.81640625" defaultRowHeight="14.5"/>
  <cols>
    <col min="2" max="2" width="19.453125" bestFit="1" customWidth="1"/>
    <col min="3" max="3" width="6.81640625" bestFit="1" customWidth="1"/>
    <col min="4" max="4" width="7.453125" bestFit="1" customWidth="1"/>
    <col min="5" max="5" width="6.7265625" bestFit="1" customWidth="1"/>
    <col min="6" max="6" width="6.1796875" bestFit="1" customWidth="1"/>
    <col min="7" max="7" width="7.1796875" bestFit="1" customWidth="1"/>
    <col min="8" max="8" width="7" bestFit="1" customWidth="1"/>
    <col min="9" max="9" width="6.81640625" bestFit="1" customWidth="1"/>
    <col min="10" max="10" width="7.453125" bestFit="1" customWidth="1"/>
    <col min="11" max="11" width="6.7265625" bestFit="1" customWidth="1"/>
    <col min="12" max="12" width="6.1796875" bestFit="1" customWidth="1"/>
    <col min="13" max="13" width="7.1796875" bestFit="1" customWidth="1"/>
    <col min="14" max="14" width="7" bestFit="1" customWidth="1"/>
    <col min="16" max="16" width="9.26953125" bestFit="1" customWidth="1"/>
    <col min="17" max="17" width="7.81640625" bestFit="1" customWidth="1"/>
    <col min="18" max="18" width="10.453125" bestFit="1" customWidth="1"/>
    <col min="19" max="19" width="9.26953125" bestFit="1" customWidth="1"/>
  </cols>
  <sheetData>
    <row r="2" spans="2:20">
      <c r="C2" s="252" t="s">
        <v>428</v>
      </c>
      <c r="D2" s="252"/>
      <c r="E2" s="252"/>
      <c r="F2" s="252"/>
      <c r="G2" s="252"/>
      <c r="H2" s="252"/>
      <c r="I2" s="252" t="s">
        <v>429</v>
      </c>
      <c r="J2" s="252"/>
      <c r="K2" s="252"/>
      <c r="L2" s="252"/>
      <c r="M2" s="252"/>
      <c r="N2" s="252"/>
    </row>
    <row r="3" spans="2:20">
      <c r="C3" s="159">
        <v>43922</v>
      </c>
      <c r="D3" s="159">
        <v>43952</v>
      </c>
      <c r="E3" s="159">
        <v>43983</v>
      </c>
      <c r="F3" s="159">
        <v>44013</v>
      </c>
      <c r="G3" s="159">
        <v>44044</v>
      </c>
      <c r="H3" s="159">
        <v>44075</v>
      </c>
      <c r="I3" s="159">
        <v>43922</v>
      </c>
      <c r="J3" s="159">
        <v>43952</v>
      </c>
      <c r="K3" s="159">
        <v>43983</v>
      </c>
      <c r="L3" s="159">
        <v>44013</v>
      </c>
      <c r="M3" s="159">
        <v>44044</v>
      </c>
      <c r="N3" s="159">
        <v>44075</v>
      </c>
      <c r="P3" t="s">
        <v>231</v>
      </c>
      <c r="Q3" t="s">
        <v>430</v>
      </c>
      <c r="R3" t="s">
        <v>431</v>
      </c>
      <c r="S3" t="s">
        <v>252</v>
      </c>
      <c r="T3" t="s">
        <v>432</v>
      </c>
    </row>
    <row r="4" spans="2:20">
      <c r="B4" t="s">
        <v>376</v>
      </c>
      <c r="C4">
        <v>69591</v>
      </c>
      <c r="D4">
        <v>71220</v>
      </c>
      <c r="E4">
        <v>75211</v>
      </c>
      <c r="F4">
        <v>81276</v>
      </c>
      <c r="G4">
        <v>82582</v>
      </c>
      <c r="H4">
        <v>77505</v>
      </c>
      <c r="I4">
        <v>4454</v>
      </c>
      <c r="J4">
        <v>4654</v>
      </c>
      <c r="K4">
        <v>5217</v>
      </c>
      <c r="L4">
        <v>5825</v>
      </c>
      <c r="M4">
        <v>5855</v>
      </c>
      <c r="N4">
        <v>5432</v>
      </c>
      <c r="P4" s="87">
        <f>(((I4/C4)*(C4/SUM(C4:E4)))+((J4/D4)*(D4/SUM(C4:E4)))+((K4/E4)*(E4/SUM(C4:E4))))*100</f>
        <v>6.6312690374128564</v>
      </c>
      <c r="Q4" s="87">
        <f>'National and State Energy'!CB11</f>
        <v>6.62</v>
      </c>
      <c r="R4" s="87">
        <f t="shared" ref="R4:R55" si="0">Q4-P4</f>
        <v>-1.1269037412856342E-2</v>
      </c>
      <c r="S4" s="87">
        <f t="shared" ref="S4:S19" si="1">(((L4/F4)*(F4/SUM(F4:H4)))+((M4/G4)*(G4/SUM(F4:H4)))+((N4/H4)*(H4/SUM(F4:H4))))*100</f>
        <v>7.0897362064608078</v>
      </c>
      <c r="T4" s="87">
        <f>S4-P4</f>
        <v>0.45846716904795137</v>
      </c>
    </row>
    <row r="5" spans="2:20">
      <c r="B5" t="s">
        <v>377</v>
      </c>
      <c r="C5">
        <v>2305</v>
      </c>
      <c r="D5">
        <v>2390</v>
      </c>
      <c r="E5">
        <v>2428</v>
      </c>
      <c r="F5">
        <v>2545</v>
      </c>
      <c r="G5">
        <v>2702</v>
      </c>
      <c r="H5">
        <v>2501</v>
      </c>
      <c r="I5">
        <v>133</v>
      </c>
      <c r="J5">
        <v>140</v>
      </c>
      <c r="K5">
        <v>151</v>
      </c>
      <c r="L5">
        <v>163</v>
      </c>
      <c r="M5">
        <v>171</v>
      </c>
      <c r="N5">
        <v>157</v>
      </c>
      <c r="P5" s="87">
        <f t="shared" ref="P5:P55" si="2">(((I5/C5)*(C5/SUM(C5:E5)))+((J5/D5)*(D5/SUM(C5:E5)))+((K5/E5)*(E5/SUM(C5:E5))))*100</f>
        <v>5.9525480836726095</v>
      </c>
      <c r="Q5" s="87">
        <f>'National and State Energy'!CB12</f>
        <v>5.94</v>
      </c>
      <c r="R5" s="87">
        <f t="shared" si="0"/>
        <v>-1.2548083672609067E-2</v>
      </c>
      <c r="S5" s="87">
        <f t="shared" si="1"/>
        <v>6.3371192565823433</v>
      </c>
      <c r="T5" s="87">
        <f t="shared" ref="T5:T55" si="3">S5-P5</f>
        <v>0.38457117290973386</v>
      </c>
    </row>
    <row r="6" spans="2:20">
      <c r="B6" t="s">
        <v>378</v>
      </c>
      <c r="C6">
        <v>98</v>
      </c>
      <c r="D6">
        <v>97</v>
      </c>
      <c r="E6">
        <v>100</v>
      </c>
      <c r="F6">
        <v>109</v>
      </c>
      <c r="G6">
        <v>118</v>
      </c>
      <c r="H6">
        <v>102</v>
      </c>
      <c r="I6">
        <v>15</v>
      </c>
      <c r="J6">
        <v>15</v>
      </c>
      <c r="K6">
        <v>18</v>
      </c>
      <c r="L6">
        <v>19</v>
      </c>
      <c r="M6">
        <v>20</v>
      </c>
      <c r="N6">
        <v>18</v>
      </c>
      <c r="P6" s="87">
        <f t="shared" si="2"/>
        <v>16.271186440677965</v>
      </c>
      <c r="Q6" s="87">
        <f>'National and State Energy'!CB13</f>
        <v>16.05</v>
      </c>
      <c r="R6" s="87">
        <f t="shared" si="0"/>
        <v>-0.22118644067796467</v>
      </c>
      <c r="S6" s="87">
        <f t="shared" si="1"/>
        <v>17.325227963525837</v>
      </c>
      <c r="T6" s="87">
        <f t="shared" si="3"/>
        <v>1.0540415228478714</v>
      </c>
    </row>
    <row r="7" spans="2:20">
      <c r="B7" t="s">
        <v>379</v>
      </c>
      <c r="C7">
        <v>1104</v>
      </c>
      <c r="D7">
        <v>1147</v>
      </c>
      <c r="E7">
        <v>1151</v>
      </c>
      <c r="F7">
        <v>1231</v>
      </c>
      <c r="G7">
        <v>1259</v>
      </c>
      <c r="H7">
        <v>1148</v>
      </c>
      <c r="I7">
        <v>60</v>
      </c>
      <c r="J7">
        <v>72</v>
      </c>
      <c r="K7">
        <v>73</v>
      </c>
      <c r="L7">
        <v>89</v>
      </c>
      <c r="M7">
        <v>100</v>
      </c>
      <c r="N7">
        <v>74</v>
      </c>
      <c r="P7" s="87">
        <f t="shared" si="2"/>
        <v>6.0258671369782482</v>
      </c>
      <c r="Q7" s="87">
        <f>'National and State Energy'!CB14</f>
        <v>6.03</v>
      </c>
      <c r="R7" s="87">
        <f t="shared" si="0"/>
        <v>4.1328630217520868E-3</v>
      </c>
      <c r="S7" s="87">
        <f t="shared" si="1"/>
        <v>7.2292468389224842</v>
      </c>
      <c r="T7" s="87">
        <f t="shared" si="3"/>
        <v>1.203379701944236</v>
      </c>
    </row>
    <row r="8" spans="2:20">
      <c r="B8" t="s">
        <v>380</v>
      </c>
      <c r="C8">
        <v>1272</v>
      </c>
      <c r="D8">
        <v>1270</v>
      </c>
      <c r="E8">
        <v>1290</v>
      </c>
      <c r="F8">
        <v>1421</v>
      </c>
      <c r="G8">
        <v>1558</v>
      </c>
      <c r="H8">
        <v>1470</v>
      </c>
      <c r="I8">
        <v>69</v>
      </c>
      <c r="J8">
        <v>70</v>
      </c>
      <c r="K8">
        <v>80</v>
      </c>
      <c r="L8">
        <v>91</v>
      </c>
      <c r="M8">
        <v>95</v>
      </c>
      <c r="N8">
        <v>89</v>
      </c>
      <c r="P8" s="87">
        <f t="shared" si="2"/>
        <v>5.7150313152400836</v>
      </c>
      <c r="Q8" s="87">
        <f>'National and State Energy'!CB15</f>
        <v>5.71</v>
      </c>
      <c r="R8" s="87">
        <f t="shared" si="0"/>
        <v>-5.0313152400836003E-3</v>
      </c>
      <c r="S8" s="87">
        <f t="shared" si="1"/>
        <v>6.1811643065857496</v>
      </c>
      <c r="T8" s="87">
        <f t="shared" si="3"/>
        <v>0.46613299134566599</v>
      </c>
    </row>
    <row r="9" spans="2:20">
      <c r="B9" t="s">
        <v>381</v>
      </c>
      <c r="C9">
        <v>3365</v>
      </c>
      <c r="D9">
        <v>3755</v>
      </c>
      <c r="E9">
        <v>4237</v>
      </c>
      <c r="F9">
        <v>4731</v>
      </c>
      <c r="G9">
        <v>4540</v>
      </c>
      <c r="H9">
        <v>4351</v>
      </c>
      <c r="I9">
        <v>402</v>
      </c>
      <c r="J9">
        <v>512</v>
      </c>
      <c r="K9">
        <v>687</v>
      </c>
      <c r="L9">
        <v>779</v>
      </c>
      <c r="M9">
        <v>747</v>
      </c>
      <c r="N9">
        <v>713</v>
      </c>
      <c r="P9" s="87">
        <f t="shared" si="2"/>
        <v>14.097032667077572</v>
      </c>
      <c r="Q9" s="87">
        <f>'National and State Energy'!CB16</f>
        <v>14.09</v>
      </c>
      <c r="R9" s="87">
        <f t="shared" si="0"/>
        <v>-7.0326670775724409E-3</v>
      </c>
      <c r="S9" s="87">
        <f t="shared" si="1"/>
        <v>16.436646601086476</v>
      </c>
      <c r="T9" s="87">
        <f t="shared" si="3"/>
        <v>2.3396139340089039</v>
      </c>
    </row>
    <row r="10" spans="2:20">
      <c r="B10" t="s">
        <v>382</v>
      </c>
      <c r="C10">
        <v>1248</v>
      </c>
      <c r="D10">
        <v>1312</v>
      </c>
      <c r="E10">
        <v>1335</v>
      </c>
      <c r="F10">
        <v>1439</v>
      </c>
      <c r="G10">
        <v>1452</v>
      </c>
      <c r="H10">
        <v>1343</v>
      </c>
      <c r="I10">
        <v>86</v>
      </c>
      <c r="J10">
        <v>95</v>
      </c>
      <c r="K10">
        <v>100</v>
      </c>
      <c r="L10">
        <v>109</v>
      </c>
      <c r="M10">
        <v>110</v>
      </c>
      <c r="N10">
        <v>101</v>
      </c>
      <c r="P10" s="87">
        <f t="shared" si="2"/>
        <v>7.2143774069319644</v>
      </c>
      <c r="Q10" s="87">
        <f>'National and State Energy'!CB17</f>
        <v>7.21</v>
      </c>
      <c r="R10" s="87">
        <f t="shared" si="0"/>
        <v>-4.3774069319644227E-3</v>
      </c>
      <c r="S10" s="87">
        <f t="shared" si="1"/>
        <v>7.557864903164857</v>
      </c>
      <c r="T10" s="87">
        <f t="shared" si="3"/>
        <v>0.34348749623289265</v>
      </c>
    </row>
    <row r="11" spans="2:20">
      <c r="B11" t="s">
        <v>383</v>
      </c>
      <c r="C11">
        <v>214</v>
      </c>
      <c r="D11">
        <v>204</v>
      </c>
      <c r="E11">
        <v>249</v>
      </c>
      <c r="F11">
        <v>271</v>
      </c>
      <c r="G11">
        <v>236</v>
      </c>
      <c r="H11">
        <v>254</v>
      </c>
      <c r="I11">
        <v>29</v>
      </c>
      <c r="J11">
        <v>29</v>
      </c>
      <c r="K11">
        <v>32</v>
      </c>
      <c r="L11">
        <v>37</v>
      </c>
      <c r="M11">
        <v>33</v>
      </c>
      <c r="N11">
        <v>33</v>
      </c>
      <c r="P11" s="87">
        <f t="shared" si="2"/>
        <v>13.49325337331334</v>
      </c>
      <c r="Q11" s="87">
        <f>'National and State Energy'!CB18</f>
        <v>13.65</v>
      </c>
      <c r="R11" s="87">
        <f t="shared" si="0"/>
        <v>0.15674662668665995</v>
      </c>
      <c r="S11" s="87">
        <f t="shared" si="1"/>
        <v>13.534822601839686</v>
      </c>
      <c r="T11" s="87">
        <f t="shared" si="3"/>
        <v>4.156922852634537E-2</v>
      </c>
    </row>
    <row r="12" spans="2:20">
      <c r="B12" t="s">
        <v>384</v>
      </c>
      <c r="C12">
        <v>142</v>
      </c>
      <c r="D12">
        <v>149</v>
      </c>
      <c r="E12">
        <v>154</v>
      </c>
      <c r="F12">
        <v>175</v>
      </c>
      <c r="G12">
        <v>148</v>
      </c>
      <c r="H12">
        <v>87</v>
      </c>
      <c r="I12">
        <v>10</v>
      </c>
      <c r="J12">
        <v>10</v>
      </c>
      <c r="K12">
        <v>11</v>
      </c>
      <c r="L12">
        <v>12</v>
      </c>
      <c r="M12">
        <v>10</v>
      </c>
      <c r="N12">
        <v>7</v>
      </c>
      <c r="P12" s="87">
        <f t="shared" si="2"/>
        <v>6.9662921348314599</v>
      </c>
      <c r="Q12" s="87">
        <f>'National and State Energy'!CB19</f>
        <v>6.97</v>
      </c>
      <c r="R12" s="87">
        <f t="shared" si="0"/>
        <v>3.7078651685398256E-3</v>
      </c>
      <c r="S12" s="87">
        <f t="shared" si="1"/>
        <v>7.073170731707318</v>
      </c>
      <c r="T12" s="87">
        <f t="shared" si="3"/>
        <v>0.1068785968758581</v>
      </c>
    </row>
    <row r="13" spans="2:20">
      <c r="B13" t="s">
        <v>385</v>
      </c>
      <c r="C13">
        <v>16</v>
      </c>
      <c r="D13">
        <v>15</v>
      </c>
      <c r="E13">
        <v>14</v>
      </c>
      <c r="F13">
        <v>15</v>
      </c>
      <c r="G13">
        <v>16</v>
      </c>
      <c r="H13">
        <v>15</v>
      </c>
      <c r="I13">
        <v>1</v>
      </c>
      <c r="J13">
        <v>1</v>
      </c>
      <c r="K13">
        <v>1</v>
      </c>
      <c r="L13">
        <v>1</v>
      </c>
      <c r="M13">
        <v>1</v>
      </c>
      <c r="N13">
        <v>1</v>
      </c>
      <c r="P13" s="87">
        <f t="shared" si="2"/>
        <v>6.666666666666667</v>
      </c>
      <c r="Q13" s="87">
        <f>'National and State Energy'!CB20</f>
        <v>8.1300000000000008</v>
      </c>
      <c r="R13" s="87">
        <f t="shared" si="0"/>
        <v>1.4633333333333338</v>
      </c>
      <c r="S13" s="87">
        <f t="shared" si="1"/>
        <v>6.5217391304347823</v>
      </c>
      <c r="T13" s="87">
        <f t="shared" si="3"/>
        <v>-0.1449275362318847</v>
      </c>
    </row>
    <row r="14" spans="2:20">
      <c r="B14" t="s">
        <v>386</v>
      </c>
      <c r="C14">
        <v>1290</v>
      </c>
      <c r="D14">
        <v>1331</v>
      </c>
      <c r="E14">
        <v>1303</v>
      </c>
      <c r="F14">
        <v>1396</v>
      </c>
      <c r="G14">
        <v>1499</v>
      </c>
      <c r="H14">
        <v>1357</v>
      </c>
      <c r="I14">
        <v>95</v>
      </c>
      <c r="J14">
        <v>75</v>
      </c>
      <c r="K14">
        <v>93</v>
      </c>
      <c r="L14">
        <v>104</v>
      </c>
      <c r="M14">
        <v>107</v>
      </c>
      <c r="N14">
        <v>103</v>
      </c>
      <c r="P14" s="87">
        <f t="shared" si="2"/>
        <v>6.7023445463812434</v>
      </c>
      <c r="Q14" s="87">
        <f>'National and State Energy'!CB21</f>
        <v>6.66</v>
      </c>
      <c r="R14" s="87">
        <f t="shared" si="0"/>
        <v>-4.2344546381243298E-2</v>
      </c>
      <c r="S14" s="87">
        <f t="shared" si="1"/>
        <v>7.3847601128880527</v>
      </c>
      <c r="T14" s="87">
        <f t="shared" si="3"/>
        <v>0.68241556650680923</v>
      </c>
    </row>
    <row r="15" spans="2:20">
      <c r="B15" t="s">
        <v>387</v>
      </c>
      <c r="C15">
        <v>2197</v>
      </c>
      <c r="D15">
        <v>2304</v>
      </c>
      <c r="E15">
        <v>2438</v>
      </c>
      <c r="F15">
        <v>2613</v>
      </c>
      <c r="G15">
        <v>2688</v>
      </c>
      <c r="H15">
        <v>2558</v>
      </c>
      <c r="I15">
        <v>113</v>
      </c>
      <c r="J15">
        <v>121</v>
      </c>
      <c r="K15">
        <v>139</v>
      </c>
      <c r="L15">
        <v>172</v>
      </c>
      <c r="M15">
        <v>165</v>
      </c>
      <c r="N15">
        <v>147</v>
      </c>
      <c r="P15" s="87">
        <f t="shared" si="2"/>
        <v>5.3754143248306674</v>
      </c>
      <c r="Q15" s="87">
        <f>'National and State Energy'!CB22</f>
        <v>5.35</v>
      </c>
      <c r="R15" s="87">
        <f t="shared" si="0"/>
        <v>-2.5414324830667745E-2</v>
      </c>
      <c r="S15" s="87">
        <f t="shared" si="1"/>
        <v>6.1585443440641301</v>
      </c>
      <c r="T15" s="87">
        <f t="shared" si="3"/>
        <v>0.7831300192334627</v>
      </c>
    </row>
    <row r="16" spans="2:20">
      <c r="B16" t="s">
        <v>388</v>
      </c>
      <c r="C16">
        <v>237</v>
      </c>
      <c r="D16">
        <v>253</v>
      </c>
      <c r="E16">
        <v>264</v>
      </c>
      <c r="F16">
        <v>276</v>
      </c>
      <c r="G16">
        <v>278</v>
      </c>
      <c r="H16">
        <v>271</v>
      </c>
      <c r="I16">
        <v>64</v>
      </c>
      <c r="J16">
        <v>62</v>
      </c>
      <c r="K16">
        <v>59</v>
      </c>
      <c r="L16">
        <v>63</v>
      </c>
      <c r="M16">
        <v>64</v>
      </c>
      <c r="N16">
        <v>65</v>
      </c>
      <c r="P16" s="87">
        <f>(((I16/C16)*(C16/SUM(C16:E16)))+((J16/D16)*(D16/SUM(C16:E16)))+((K16/E16)*(E16/SUM(C16:E16))))*100</f>
        <v>24.53580901856764</v>
      </c>
      <c r="Q16" s="87">
        <f>'National and State Energy'!CB23</f>
        <v>24.58</v>
      </c>
      <c r="R16" s="87">
        <f t="shared" si="0"/>
        <v>4.4190981432358001E-2</v>
      </c>
      <c r="S16" s="87">
        <f t="shared" si="1"/>
        <v>23.272727272727273</v>
      </c>
      <c r="T16" s="87">
        <f t="shared" si="3"/>
        <v>-1.2630817458403669</v>
      </c>
    </row>
    <row r="17" spans="2:20">
      <c r="B17" t="s">
        <v>389</v>
      </c>
      <c r="C17">
        <v>620</v>
      </c>
      <c r="D17">
        <v>886</v>
      </c>
      <c r="E17">
        <v>1082</v>
      </c>
      <c r="F17">
        <v>1211</v>
      </c>
      <c r="G17">
        <v>1138</v>
      </c>
      <c r="H17">
        <v>843</v>
      </c>
      <c r="I17">
        <v>35</v>
      </c>
      <c r="J17">
        <v>55</v>
      </c>
      <c r="K17">
        <v>77</v>
      </c>
      <c r="L17">
        <v>88</v>
      </c>
      <c r="M17">
        <v>80</v>
      </c>
      <c r="N17">
        <v>55</v>
      </c>
      <c r="P17" s="87">
        <f t="shared" si="2"/>
        <v>6.4528593508500762</v>
      </c>
      <c r="Q17" s="87">
        <f>'National and State Energy'!CB24</f>
        <v>6.41</v>
      </c>
      <c r="R17" s="87">
        <f t="shared" si="0"/>
        <v>-4.2859350850076083E-2</v>
      </c>
      <c r="S17" s="87">
        <f t="shared" si="1"/>
        <v>6.9862155388471177</v>
      </c>
      <c r="T17" s="87">
        <f t="shared" si="3"/>
        <v>0.53335618799704143</v>
      </c>
    </row>
    <row r="18" spans="2:20">
      <c r="B18" t="s">
        <v>390</v>
      </c>
      <c r="C18">
        <v>2915</v>
      </c>
      <c r="D18">
        <v>2980</v>
      </c>
      <c r="E18">
        <v>3276</v>
      </c>
      <c r="F18">
        <v>3614</v>
      </c>
      <c r="G18">
        <v>3567</v>
      </c>
      <c r="H18">
        <v>3247</v>
      </c>
      <c r="I18">
        <v>186</v>
      </c>
      <c r="J18">
        <v>191</v>
      </c>
      <c r="K18">
        <v>209</v>
      </c>
      <c r="L18">
        <v>232</v>
      </c>
      <c r="M18">
        <v>230</v>
      </c>
      <c r="N18">
        <v>209</v>
      </c>
      <c r="P18" s="87">
        <f t="shared" si="2"/>
        <v>6.3897066841129639</v>
      </c>
      <c r="Q18" s="87">
        <f>'National and State Energy'!CB25</f>
        <v>6.42</v>
      </c>
      <c r="R18" s="87">
        <f t="shared" si="0"/>
        <v>3.0293315887035988E-2</v>
      </c>
      <c r="S18" s="87">
        <f t="shared" si="1"/>
        <v>6.4345991561181437</v>
      </c>
      <c r="T18" s="87">
        <f t="shared" si="3"/>
        <v>4.4892472005179762E-2</v>
      </c>
    </row>
    <row r="19" spans="2:20">
      <c r="B19" t="s">
        <v>391</v>
      </c>
      <c r="C19">
        <v>2646</v>
      </c>
      <c r="D19">
        <v>2857</v>
      </c>
      <c r="E19">
        <v>3048</v>
      </c>
      <c r="F19">
        <v>3317</v>
      </c>
      <c r="G19">
        <v>3412</v>
      </c>
      <c r="H19">
        <v>3278</v>
      </c>
      <c r="I19">
        <v>185</v>
      </c>
      <c r="J19">
        <v>197</v>
      </c>
      <c r="K19">
        <v>215</v>
      </c>
      <c r="L19">
        <v>227</v>
      </c>
      <c r="M19">
        <v>225</v>
      </c>
      <c r="N19">
        <v>220</v>
      </c>
      <c r="P19" s="87">
        <f t="shared" si="2"/>
        <v>6.9816395743187929</v>
      </c>
      <c r="Q19" s="87">
        <f>'National and State Energy'!CB26</f>
        <v>6.99</v>
      </c>
      <c r="R19" s="87">
        <f t="shared" si="0"/>
        <v>8.3604256812073174E-3</v>
      </c>
      <c r="S19" s="87">
        <f t="shared" si="1"/>
        <v>6.7152992904966515</v>
      </c>
      <c r="T19" s="87">
        <f t="shared" si="3"/>
        <v>-0.26634028382214137</v>
      </c>
    </row>
    <row r="20" spans="2:20">
      <c r="B20" t="s">
        <v>392</v>
      </c>
      <c r="C20">
        <v>1824</v>
      </c>
      <c r="D20">
        <v>1943</v>
      </c>
      <c r="E20">
        <v>2005</v>
      </c>
      <c r="F20">
        <v>2058</v>
      </c>
      <c r="G20">
        <v>2104</v>
      </c>
      <c r="H20">
        <v>1979</v>
      </c>
      <c r="I20">
        <v>113</v>
      </c>
      <c r="J20">
        <v>124</v>
      </c>
      <c r="K20">
        <v>137</v>
      </c>
      <c r="L20">
        <v>173</v>
      </c>
      <c r="M20">
        <v>177</v>
      </c>
      <c r="N20">
        <v>148</v>
      </c>
      <c r="P20" s="87">
        <f t="shared" si="2"/>
        <v>6.4795564795564795</v>
      </c>
      <c r="Q20" s="87">
        <f>'National and State Energy'!CB27</f>
        <v>6.48</v>
      </c>
      <c r="R20" s="87">
        <f t="shared" si="0"/>
        <v>4.4352044352091724E-4</v>
      </c>
      <c r="S20" s="87">
        <f t="shared" ref="S20:S55" si="4">(((L20/F20)*(F20/SUM(F20:H20)))+((M20/G20)*(G20/SUM(F20:H20)))+((N20/H20)*(H20/SUM(F20:H20))))*100</f>
        <v>8.1094284318514891</v>
      </c>
      <c r="T20" s="87">
        <f t="shared" si="3"/>
        <v>1.6298719522950096</v>
      </c>
    </row>
    <row r="21" spans="2:20">
      <c r="B21" t="s">
        <v>393</v>
      </c>
      <c r="C21">
        <v>780</v>
      </c>
      <c r="D21">
        <v>792</v>
      </c>
      <c r="E21">
        <v>786</v>
      </c>
      <c r="F21">
        <v>930</v>
      </c>
      <c r="G21">
        <v>966</v>
      </c>
      <c r="H21">
        <v>895</v>
      </c>
      <c r="I21">
        <v>54</v>
      </c>
      <c r="J21">
        <v>57</v>
      </c>
      <c r="K21">
        <v>58</v>
      </c>
      <c r="L21">
        <v>67</v>
      </c>
      <c r="M21">
        <v>69</v>
      </c>
      <c r="N21">
        <v>62</v>
      </c>
      <c r="P21" s="87">
        <f t="shared" si="2"/>
        <v>7.1670907548770142</v>
      </c>
      <c r="Q21" s="87">
        <f>'National and State Energy'!CB28</f>
        <v>7.15</v>
      </c>
      <c r="R21" s="87">
        <f t="shared" si="0"/>
        <v>-1.7090754877013836E-2</v>
      </c>
      <c r="S21" s="87">
        <f t="shared" si="4"/>
        <v>7.0942314582586885</v>
      </c>
      <c r="T21" s="87">
        <f t="shared" si="3"/>
        <v>-7.2859296618325686E-2</v>
      </c>
    </row>
    <row r="22" spans="2:20">
      <c r="B22" t="s">
        <v>394</v>
      </c>
      <c r="C22">
        <v>2020</v>
      </c>
      <c r="D22">
        <v>2031</v>
      </c>
      <c r="E22">
        <v>2139</v>
      </c>
      <c r="F22">
        <v>2215</v>
      </c>
      <c r="G22">
        <v>2230</v>
      </c>
      <c r="H22">
        <v>2215</v>
      </c>
      <c r="I22">
        <v>102</v>
      </c>
      <c r="J22">
        <v>105</v>
      </c>
      <c r="K22">
        <v>109</v>
      </c>
      <c r="L22">
        <v>114</v>
      </c>
      <c r="M22">
        <v>118</v>
      </c>
      <c r="N22">
        <v>114</v>
      </c>
      <c r="P22" s="87">
        <f t="shared" si="2"/>
        <v>5.1050080775444258</v>
      </c>
      <c r="Q22" s="87">
        <f>'National and State Energy'!CB29</f>
        <v>5.1100000000000003</v>
      </c>
      <c r="R22" s="87">
        <f t="shared" si="0"/>
        <v>4.99192245557456E-3</v>
      </c>
      <c r="S22" s="87">
        <f t="shared" si="4"/>
        <v>5.195195195195196</v>
      </c>
      <c r="T22" s="87">
        <f t="shared" si="3"/>
        <v>9.0187117650770254E-2</v>
      </c>
    </row>
    <row r="23" spans="2:20">
      <c r="B23" t="s">
        <v>395</v>
      </c>
      <c r="C23">
        <v>2893</v>
      </c>
      <c r="D23">
        <v>2705</v>
      </c>
      <c r="E23">
        <v>2837</v>
      </c>
      <c r="F23">
        <v>2728</v>
      </c>
      <c r="G23">
        <v>2799</v>
      </c>
      <c r="H23">
        <v>2752</v>
      </c>
      <c r="I23">
        <v>131</v>
      </c>
      <c r="J23">
        <v>132</v>
      </c>
      <c r="K23">
        <v>133</v>
      </c>
      <c r="L23">
        <v>131</v>
      </c>
      <c r="M23">
        <v>128</v>
      </c>
      <c r="N23">
        <v>132</v>
      </c>
      <c r="P23" s="87">
        <f t="shared" si="2"/>
        <v>4.6947243627741555</v>
      </c>
      <c r="Q23" s="87">
        <f>'National and State Energy'!CB30</f>
        <v>4.6900000000000004</v>
      </c>
      <c r="R23" s="87">
        <f t="shared" si="0"/>
        <v>-4.7243627741551109E-3</v>
      </c>
      <c r="S23" s="87">
        <f t="shared" si="4"/>
        <v>4.7227926078028748</v>
      </c>
      <c r="T23" s="87">
        <f t="shared" si="3"/>
        <v>2.8068245028719296E-2</v>
      </c>
    </row>
    <row r="24" spans="2:20">
      <c r="B24" t="s">
        <v>396</v>
      </c>
      <c r="C24">
        <v>182</v>
      </c>
      <c r="D24">
        <v>188</v>
      </c>
      <c r="E24">
        <v>199</v>
      </c>
      <c r="F24">
        <v>207</v>
      </c>
      <c r="G24">
        <v>217</v>
      </c>
      <c r="H24">
        <v>218</v>
      </c>
      <c r="I24">
        <v>16</v>
      </c>
      <c r="J24">
        <v>17</v>
      </c>
      <c r="K24">
        <v>18</v>
      </c>
      <c r="L24">
        <v>19</v>
      </c>
      <c r="M24">
        <v>19</v>
      </c>
      <c r="N24">
        <v>19</v>
      </c>
      <c r="P24" s="87">
        <f t="shared" si="2"/>
        <v>8.9630931458699497</v>
      </c>
      <c r="Q24" s="87">
        <f>'National and State Energy'!CB31</f>
        <v>8.81</v>
      </c>
      <c r="R24" s="87">
        <f t="shared" si="0"/>
        <v>-0.15309314586994915</v>
      </c>
      <c r="S24" s="87">
        <f t="shared" si="4"/>
        <v>8.8785046728971952</v>
      </c>
      <c r="T24" s="87">
        <f t="shared" si="3"/>
        <v>-8.4588472972754403E-2</v>
      </c>
    </row>
    <row r="25" spans="2:20">
      <c r="B25" t="s">
        <v>397</v>
      </c>
      <c r="C25">
        <v>269</v>
      </c>
      <c r="D25">
        <v>273</v>
      </c>
      <c r="E25">
        <v>289</v>
      </c>
      <c r="F25">
        <v>310</v>
      </c>
      <c r="G25">
        <v>300</v>
      </c>
      <c r="H25">
        <v>263</v>
      </c>
      <c r="I25">
        <v>21</v>
      </c>
      <c r="J25">
        <v>21</v>
      </c>
      <c r="K25">
        <v>22</v>
      </c>
      <c r="L25">
        <v>24</v>
      </c>
      <c r="M25">
        <v>23</v>
      </c>
      <c r="N25">
        <v>20</v>
      </c>
      <c r="P25" s="87">
        <f t="shared" si="2"/>
        <v>7.7015643802647418</v>
      </c>
      <c r="Q25" s="87">
        <f>'National and State Energy'!CB32</f>
        <v>7.65</v>
      </c>
      <c r="R25" s="87">
        <f t="shared" si="0"/>
        <v>-5.1564380264741416E-2</v>
      </c>
      <c r="S25" s="87">
        <f t="shared" si="4"/>
        <v>7.6746849942726234</v>
      </c>
      <c r="T25" s="87">
        <f t="shared" si="3"/>
        <v>-2.6879385992118365E-2</v>
      </c>
    </row>
    <row r="26" spans="2:20">
      <c r="B26" t="s">
        <v>398</v>
      </c>
      <c r="C26">
        <v>418</v>
      </c>
      <c r="D26">
        <v>461</v>
      </c>
      <c r="E26">
        <v>465</v>
      </c>
      <c r="F26">
        <v>522</v>
      </c>
      <c r="G26">
        <v>517</v>
      </c>
      <c r="H26">
        <v>478</v>
      </c>
      <c r="I26">
        <v>53</v>
      </c>
      <c r="J26">
        <v>59</v>
      </c>
      <c r="K26">
        <v>60</v>
      </c>
      <c r="L26">
        <v>70</v>
      </c>
      <c r="M26">
        <v>69</v>
      </c>
      <c r="N26">
        <v>65</v>
      </c>
      <c r="P26" s="87">
        <f t="shared" si="2"/>
        <v>12.797619047619049</v>
      </c>
      <c r="Q26" s="87">
        <f>'National and State Energy'!CB33</f>
        <v>13.84</v>
      </c>
      <c r="R26" s="87">
        <f t="shared" si="0"/>
        <v>1.0423809523809506</v>
      </c>
      <c r="S26" s="87">
        <f t="shared" si="4"/>
        <v>13.447593935398814</v>
      </c>
      <c r="T26" s="87">
        <f t="shared" si="3"/>
        <v>0.64997488777976464</v>
      </c>
    </row>
    <row r="27" spans="2:20">
      <c r="B27" t="s">
        <v>399</v>
      </c>
      <c r="C27">
        <v>1510</v>
      </c>
      <c r="D27">
        <v>1619</v>
      </c>
      <c r="E27">
        <v>1893</v>
      </c>
      <c r="F27">
        <v>2284</v>
      </c>
      <c r="G27">
        <v>2301</v>
      </c>
      <c r="H27">
        <v>2148</v>
      </c>
      <c r="I27">
        <v>117</v>
      </c>
      <c r="J27">
        <v>131</v>
      </c>
      <c r="K27">
        <v>155</v>
      </c>
      <c r="L27">
        <v>178</v>
      </c>
      <c r="M27">
        <v>169</v>
      </c>
      <c r="N27">
        <v>158</v>
      </c>
      <c r="P27" s="87">
        <f t="shared" si="2"/>
        <v>8.0246913580246915</v>
      </c>
      <c r="Q27" s="87">
        <f>'National and State Energy'!CB34</f>
        <v>8.02</v>
      </c>
      <c r="R27" s="87">
        <f t="shared" si="0"/>
        <v>-4.691358024691894E-3</v>
      </c>
      <c r="S27" s="87">
        <f t="shared" si="4"/>
        <v>7.5003713055101739</v>
      </c>
      <c r="T27" s="87">
        <f t="shared" si="3"/>
        <v>-0.52432005251451752</v>
      </c>
    </row>
    <row r="28" spans="2:20">
      <c r="B28" t="s">
        <v>400</v>
      </c>
      <c r="C28">
        <v>1447</v>
      </c>
      <c r="D28">
        <v>1297</v>
      </c>
      <c r="E28">
        <v>1370</v>
      </c>
      <c r="F28">
        <v>1507</v>
      </c>
      <c r="G28">
        <v>1684</v>
      </c>
      <c r="H28">
        <v>1551</v>
      </c>
      <c r="I28">
        <v>112</v>
      </c>
      <c r="J28">
        <v>104</v>
      </c>
      <c r="K28">
        <v>125</v>
      </c>
      <c r="L28">
        <v>134</v>
      </c>
      <c r="M28">
        <v>141</v>
      </c>
      <c r="N28">
        <v>134</v>
      </c>
      <c r="P28" s="87">
        <f t="shared" si="2"/>
        <v>8.2887700534759361</v>
      </c>
      <c r="Q28" s="87">
        <f>'National and State Energy'!CB35</f>
        <v>8.2899999999999991</v>
      </c>
      <c r="R28" s="87">
        <f t="shared" si="0"/>
        <v>1.2299465240630525E-3</v>
      </c>
      <c r="S28" s="87">
        <f t="shared" si="4"/>
        <v>8.6250527203711531</v>
      </c>
      <c r="T28" s="87">
        <f t="shared" si="3"/>
        <v>0.33628266689521702</v>
      </c>
    </row>
    <row r="29" spans="2:20">
      <c r="B29" t="s">
        <v>401</v>
      </c>
      <c r="C29">
        <v>1273</v>
      </c>
      <c r="D29">
        <v>1246</v>
      </c>
      <c r="E29">
        <v>1272</v>
      </c>
      <c r="F29">
        <v>1317</v>
      </c>
      <c r="G29">
        <v>1392</v>
      </c>
      <c r="H29">
        <v>1364</v>
      </c>
      <c r="I29">
        <v>70</v>
      </c>
      <c r="J29">
        <v>69</v>
      </c>
      <c r="K29">
        <v>70</v>
      </c>
      <c r="L29">
        <v>74</v>
      </c>
      <c r="M29">
        <v>79</v>
      </c>
      <c r="N29">
        <v>76</v>
      </c>
      <c r="P29" s="87">
        <f t="shared" si="2"/>
        <v>5.513057240833553</v>
      </c>
      <c r="Q29" s="87">
        <f>'National and State Energy'!CB36</f>
        <v>5.48</v>
      </c>
      <c r="R29" s="87">
        <f t="shared" si="0"/>
        <v>-3.3057240833552548E-2</v>
      </c>
      <c r="S29" s="87">
        <f t="shared" si="4"/>
        <v>5.6223913577215816</v>
      </c>
      <c r="T29" s="87">
        <f t="shared" si="3"/>
        <v>0.10933411688802863</v>
      </c>
    </row>
    <row r="30" spans="2:20">
      <c r="B30" t="s">
        <v>402</v>
      </c>
      <c r="C30">
        <v>819</v>
      </c>
      <c r="D30">
        <v>853</v>
      </c>
      <c r="E30">
        <v>980</v>
      </c>
      <c r="F30">
        <v>1008</v>
      </c>
      <c r="G30">
        <v>1019</v>
      </c>
      <c r="H30">
        <v>989</v>
      </c>
      <c r="I30">
        <v>48</v>
      </c>
      <c r="J30">
        <v>56</v>
      </c>
      <c r="K30">
        <v>73</v>
      </c>
      <c r="L30">
        <v>73</v>
      </c>
      <c r="M30">
        <v>75</v>
      </c>
      <c r="N30">
        <v>66</v>
      </c>
      <c r="P30" s="87">
        <f t="shared" si="2"/>
        <v>6.6742081447963812</v>
      </c>
      <c r="Q30" s="87">
        <f>'National and State Energy'!CB37</f>
        <v>6.68</v>
      </c>
      <c r="R30" s="87">
        <f t="shared" si="0"/>
        <v>5.7918552036184678E-3</v>
      </c>
      <c r="S30" s="87">
        <f t="shared" si="4"/>
        <v>7.0954907161803717</v>
      </c>
      <c r="T30" s="87">
        <f t="shared" si="3"/>
        <v>0.4212825713839905</v>
      </c>
    </row>
    <row r="31" spans="2:20">
      <c r="B31" t="s">
        <v>403</v>
      </c>
      <c r="C31">
        <v>395</v>
      </c>
      <c r="D31">
        <v>350</v>
      </c>
      <c r="E31">
        <v>395</v>
      </c>
      <c r="F31">
        <v>399</v>
      </c>
      <c r="G31">
        <v>374</v>
      </c>
      <c r="H31">
        <v>344</v>
      </c>
      <c r="I31">
        <v>18</v>
      </c>
      <c r="J31">
        <v>15</v>
      </c>
      <c r="K31">
        <v>18</v>
      </c>
      <c r="L31">
        <v>20</v>
      </c>
      <c r="M31">
        <v>22</v>
      </c>
      <c r="N31">
        <v>18</v>
      </c>
      <c r="P31" s="87">
        <f t="shared" si="2"/>
        <v>4.4736842105263159</v>
      </c>
      <c r="Q31" s="87">
        <f>'National and State Energy'!CB38</f>
        <v>4.53</v>
      </c>
      <c r="R31" s="87">
        <f t="shared" si="0"/>
        <v>5.6315789473684319E-2</v>
      </c>
      <c r="S31" s="87">
        <f t="shared" si="4"/>
        <v>5.3715308863025957</v>
      </c>
      <c r="T31" s="87">
        <f t="shared" si="3"/>
        <v>0.89784667577627975</v>
      </c>
    </row>
    <row r="32" spans="2:20">
      <c r="B32" t="s">
        <v>404</v>
      </c>
      <c r="C32">
        <v>786</v>
      </c>
      <c r="D32">
        <v>777</v>
      </c>
      <c r="E32">
        <v>973</v>
      </c>
      <c r="F32">
        <v>1109</v>
      </c>
      <c r="G32">
        <v>1211</v>
      </c>
      <c r="H32">
        <v>906</v>
      </c>
      <c r="I32">
        <v>59</v>
      </c>
      <c r="J32">
        <v>58</v>
      </c>
      <c r="K32">
        <v>76</v>
      </c>
      <c r="L32">
        <v>92</v>
      </c>
      <c r="M32">
        <v>93</v>
      </c>
      <c r="N32">
        <v>69</v>
      </c>
      <c r="P32" s="87">
        <f t="shared" si="2"/>
        <v>7.6104100946372242</v>
      </c>
      <c r="Q32" s="87">
        <f>'National and State Energy'!CB39</f>
        <v>7.64</v>
      </c>
      <c r="R32" s="87">
        <f t="shared" si="0"/>
        <v>2.9589905362775504E-2</v>
      </c>
      <c r="S32" s="87">
        <f t="shared" si="4"/>
        <v>7.8735275883446993</v>
      </c>
      <c r="T32" s="87">
        <f t="shared" si="3"/>
        <v>0.26311749370747517</v>
      </c>
    </row>
    <row r="33" spans="2:20">
      <c r="B33" t="s">
        <v>405</v>
      </c>
      <c r="C33">
        <v>879</v>
      </c>
      <c r="D33">
        <v>891</v>
      </c>
      <c r="E33">
        <v>984</v>
      </c>
      <c r="F33">
        <v>1107</v>
      </c>
      <c r="G33">
        <v>1105</v>
      </c>
      <c r="H33">
        <v>1066</v>
      </c>
      <c r="I33">
        <v>41</v>
      </c>
      <c r="J33">
        <v>42</v>
      </c>
      <c r="K33">
        <v>65</v>
      </c>
      <c r="L33">
        <v>78</v>
      </c>
      <c r="M33">
        <v>80</v>
      </c>
      <c r="N33">
        <v>79</v>
      </c>
      <c r="P33" s="87">
        <f t="shared" si="2"/>
        <v>5.3740014524328252</v>
      </c>
      <c r="Q33" s="87">
        <f>'National and State Energy'!CB40</f>
        <v>5.37</v>
      </c>
      <c r="R33" s="87">
        <f t="shared" si="0"/>
        <v>-4.0014524328251255E-3</v>
      </c>
      <c r="S33" s="87">
        <f t="shared" si="4"/>
        <v>7.2300183038438064</v>
      </c>
      <c r="T33" s="87">
        <f t="shared" si="3"/>
        <v>1.8560168514109812</v>
      </c>
    </row>
    <row r="34" spans="2:20">
      <c r="B34" t="s">
        <v>406</v>
      </c>
      <c r="C34">
        <v>139</v>
      </c>
      <c r="D34">
        <v>140</v>
      </c>
      <c r="E34">
        <v>161</v>
      </c>
      <c r="F34">
        <v>163</v>
      </c>
      <c r="G34">
        <v>160</v>
      </c>
      <c r="H34">
        <v>171</v>
      </c>
      <c r="I34">
        <v>17</v>
      </c>
      <c r="J34">
        <v>17</v>
      </c>
      <c r="K34">
        <v>20</v>
      </c>
      <c r="L34">
        <v>20</v>
      </c>
      <c r="M34">
        <v>21</v>
      </c>
      <c r="N34">
        <v>23</v>
      </c>
      <c r="P34" s="87">
        <f t="shared" si="2"/>
        <v>12.272727272727273</v>
      </c>
      <c r="Q34" s="87">
        <f>'National and State Energy'!CB41</f>
        <v>12.84</v>
      </c>
      <c r="R34" s="87">
        <f t="shared" si="0"/>
        <v>0.56727272727272648</v>
      </c>
      <c r="S34" s="87">
        <f t="shared" si="4"/>
        <v>12.955465587044534</v>
      </c>
      <c r="T34" s="87">
        <f t="shared" si="3"/>
        <v>0.68273831431726073</v>
      </c>
    </row>
    <row r="35" spans="2:20">
      <c r="B35" t="s">
        <v>407</v>
      </c>
      <c r="C35">
        <v>477</v>
      </c>
      <c r="D35">
        <v>532</v>
      </c>
      <c r="E35">
        <v>537</v>
      </c>
      <c r="F35">
        <v>568</v>
      </c>
      <c r="G35">
        <v>583</v>
      </c>
      <c r="H35">
        <v>526</v>
      </c>
      <c r="I35">
        <v>47</v>
      </c>
      <c r="J35">
        <v>52</v>
      </c>
      <c r="K35">
        <v>57</v>
      </c>
      <c r="L35">
        <v>62</v>
      </c>
      <c r="M35">
        <v>62</v>
      </c>
      <c r="N35">
        <v>54</v>
      </c>
      <c r="P35" s="87">
        <f t="shared" si="2"/>
        <v>10.090556274256143</v>
      </c>
      <c r="Q35" s="87">
        <f>'National and State Energy'!CB42</f>
        <v>10.01</v>
      </c>
      <c r="R35" s="87">
        <f t="shared" si="0"/>
        <v>-8.0556274256142757E-2</v>
      </c>
      <c r="S35" s="87">
        <f t="shared" si="4"/>
        <v>10.614192009540847</v>
      </c>
      <c r="T35" s="87">
        <f t="shared" si="3"/>
        <v>0.52363573528470475</v>
      </c>
    </row>
    <row r="36" spans="2:20">
      <c r="B36" t="s">
        <v>408</v>
      </c>
      <c r="C36">
        <v>714</v>
      </c>
      <c r="D36">
        <v>727</v>
      </c>
      <c r="E36">
        <v>718</v>
      </c>
      <c r="F36">
        <v>803</v>
      </c>
      <c r="G36">
        <v>837</v>
      </c>
      <c r="H36">
        <v>800</v>
      </c>
      <c r="I36">
        <v>38</v>
      </c>
      <c r="J36">
        <v>39</v>
      </c>
      <c r="K36">
        <v>39</v>
      </c>
      <c r="L36">
        <v>48</v>
      </c>
      <c r="M36">
        <v>48</v>
      </c>
      <c r="N36">
        <v>48</v>
      </c>
      <c r="P36" s="87">
        <f t="shared" si="2"/>
        <v>5.3728578045391382</v>
      </c>
      <c r="Q36" s="87">
        <f>'National and State Energy'!CB43</f>
        <v>5.4</v>
      </c>
      <c r="R36" s="87">
        <f t="shared" si="0"/>
        <v>2.7142195460862162E-2</v>
      </c>
      <c r="S36" s="87">
        <f t="shared" si="4"/>
        <v>5.9016393442622954</v>
      </c>
      <c r="T36" s="87">
        <f t="shared" si="3"/>
        <v>0.52878153972315722</v>
      </c>
    </row>
    <row r="37" spans="2:20">
      <c r="B37" t="s">
        <v>409</v>
      </c>
      <c r="C37">
        <v>1292</v>
      </c>
      <c r="D37">
        <v>1122</v>
      </c>
      <c r="E37">
        <v>1266</v>
      </c>
      <c r="F37">
        <v>1389</v>
      </c>
      <c r="G37">
        <v>1354</v>
      </c>
      <c r="H37">
        <v>1317</v>
      </c>
      <c r="I37">
        <v>69</v>
      </c>
      <c r="J37">
        <v>60</v>
      </c>
      <c r="K37">
        <v>71</v>
      </c>
      <c r="L37">
        <v>78</v>
      </c>
      <c r="M37">
        <v>77</v>
      </c>
      <c r="N37">
        <v>76</v>
      </c>
      <c r="P37" s="87">
        <f t="shared" si="2"/>
        <v>5.4347826086956523</v>
      </c>
      <c r="Q37" s="87">
        <f>'National and State Energy'!CB44</f>
        <v>5.41</v>
      </c>
      <c r="R37" s="87">
        <f t="shared" si="0"/>
        <v>-2.4782608695652186E-2</v>
      </c>
      <c r="S37" s="87">
        <f t="shared" si="4"/>
        <v>5.6896551724137927</v>
      </c>
      <c r="T37" s="87">
        <f t="shared" si="3"/>
        <v>0.25487256371814038</v>
      </c>
    </row>
    <row r="38" spans="2:20">
      <c r="B38" t="s">
        <v>410</v>
      </c>
      <c r="C38">
        <v>1726</v>
      </c>
      <c r="D38">
        <v>2187</v>
      </c>
      <c r="E38">
        <v>1936</v>
      </c>
      <c r="F38">
        <v>2309</v>
      </c>
      <c r="G38">
        <v>2138</v>
      </c>
      <c r="H38">
        <v>2122</v>
      </c>
      <c r="I38">
        <v>109</v>
      </c>
      <c r="J38">
        <v>127</v>
      </c>
      <c r="K38">
        <v>124</v>
      </c>
      <c r="L38">
        <v>154</v>
      </c>
      <c r="M38">
        <v>142</v>
      </c>
      <c r="N38">
        <v>143</v>
      </c>
      <c r="P38" s="87">
        <f t="shared" si="2"/>
        <v>6.1548982732090947</v>
      </c>
      <c r="Q38" s="87">
        <f>'National and State Energy'!CB45</f>
        <v>6.12</v>
      </c>
      <c r="R38" s="87">
        <f t="shared" si="0"/>
        <v>-3.4898273209094555E-2</v>
      </c>
      <c r="S38" s="87">
        <f t="shared" si="4"/>
        <v>6.6829045516821433</v>
      </c>
      <c r="T38" s="87">
        <f t="shared" si="3"/>
        <v>0.5280062784730486</v>
      </c>
    </row>
    <row r="39" spans="2:20">
      <c r="B39" t="s">
        <v>411</v>
      </c>
      <c r="C39">
        <v>789</v>
      </c>
      <c r="D39">
        <v>750</v>
      </c>
      <c r="E39">
        <v>712</v>
      </c>
      <c r="F39">
        <v>790</v>
      </c>
      <c r="G39">
        <v>860</v>
      </c>
      <c r="H39">
        <v>856</v>
      </c>
      <c r="I39">
        <v>66</v>
      </c>
      <c r="J39">
        <v>59</v>
      </c>
      <c r="K39">
        <v>56</v>
      </c>
      <c r="L39">
        <v>62</v>
      </c>
      <c r="M39">
        <v>66</v>
      </c>
      <c r="N39">
        <v>66</v>
      </c>
      <c r="P39" s="87">
        <f t="shared" si="2"/>
        <v>8.0408707241226125</v>
      </c>
      <c r="Q39" s="87">
        <f>'National and State Energy'!CB46</f>
        <v>8.06</v>
      </c>
      <c r="R39" s="87">
        <f t="shared" si="0"/>
        <v>1.9129275877387997E-2</v>
      </c>
      <c r="S39" s="87">
        <f t="shared" si="4"/>
        <v>7.7414205905826012</v>
      </c>
      <c r="T39" s="87">
        <f t="shared" si="3"/>
        <v>-0.29945013354001127</v>
      </c>
    </row>
    <row r="40" spans="2:20">
      <c r="B40" t="s">
        <v>412</v>
      </c>
      <c r="C40">
        <v>3089</v>
      </c>
      <c r="D40">
        <v>3074</v>
      </c>
      <c r="E40">
        <v>3558</v>
      </c>
      <c r="F40">
        <v>3787</v>
      </c>
      <c r="G40">
        <v>3898</v>
      </c>
      <c r="H40">
        <v>3697</v>
      </c>
      <c r="I40">
        <v>180</v>
      </c>
      <c r="J40">
        <v>180</v>
      </c>
      <c r="K40">
        <v>209</v>
      </c>
      <c r="L40">
        <v>224</v>
      </c>
      <c r="M40">
        <v>226</v>
      </c>
      <c r="N40">
        <v>215</v>
      </c>
      <c r="P40" s="87">
        <f t="shared" si="2"/>
        <v>5.8533072729143099</v>
      </c>
      <c r="Q40" s="87">
        <f>'National and State Energy'!CB47</f>
        <v>5.83</v>
      </c>
      <c r="R40" s="87">
        <f t="shared" si="0"/>
        <v>-2.3307272914309785E-2</v>
      </c>
      <c r="S40" s="87">
        <f t="shared" si="4"/>
        <v>5.8425584255842562</v>
      </c>
      <c r="T40" s="87">
        <f t="shared" si="3"/>
        <v>-1.0748847330053657E-2</v>
      </c>
    </row>
    <row r="41" spans="2:20">
      <c r="B41" t="s">
        <v>413</v>
      </c>
      <c r="C41">
        <v>1566</v>
      </c>
      <c r="D41">
        <v>1578</v>
      </c>
      <c r="E41">
        <v>1683</v>
      </c>
      <c r="F41">
        <v>1737</v>
      </c>
      <c r="G41">
        <v>1757</v>
      </c>
      <c r="H41">
        <v>1664</v>
      </c>
      <c r="I41">
        <v>65</v>
      </c>
      <c r="J41">
        <v>68</v>
      </c>
      <c r="K41">
        <v>77</v>
      </c>
      <c r="L41">
        <v>83</v>
      </c>
      <c r="M41">
        <v>82</v>
      </c>
      <c r="N41">
        <v>77</v>
      </c>
      <c r="P41" s="87">
        <f t="shared" si="2"/>
        <v>4.35052827843381</v>
      </c>
      <c r="Q41" s="87">
        <f>'National and State Energy'!CB48</f>
        <v>4.3099999999999996</v>
      </c>
      <c r="R41" s="87">
        <f t="shared" si="0"/>
        <v>-4.052827843381035E-2</v>
      </c>
      <c r="S41" s="87">
        <f t="shared" si="4"/>
        <v>4.6917409848778586</v>
      </c>
      <c r="T41" s="87">
        <f t="shared" si="3"/>
        <v>0.34121270644404866</v>
      </c>
    </row>
    <row r="42" spans="2:20">
      <c r="B42" t="s">
        <v>414</v>
      </c>
      <c r="C42">
        <v>947</v>
      </c>
      <c r="D42">
        <v>990</v>
      </c>
      <c r="E42">
        <v>1005</v>
      </c>
      <c r="F42">
        <v>1109</v>
      </c>
      <c r="G42">
        <v>1164</v>
      </c>
      <c r="H42">
        <v>1020</v>
      </c>
      <c r="I42">
        <v>56</v>
      </c>
      <c r="J42">
        <v>60</v>
      </c>
      <c r="K42">
        <v>62</v>
      </c>
      <c r="L42">
        <v>71</v>
      </c>
      <c r="M42">
        <v>74</v>
      </c>
      <c r="N42">
        <v>66</v>
      </c>
      <c r="P42" s="87">
        <f t="shared" si="2"/>
        <v>6.0503059143439843</v>
      </c>
      <c r="Q42" s="87">
        <f>'National and State Energy'!CB49</f>
        <v>6.06</v>
      </c>
      <c r="R42" s="87">
        <f t="shared" si="0"/>
        <v>9.6940856560152611E-3</v>
      </c>
      <c r="S42" s="87">
        <f t="shared" si="4"/>
        <v>6.4075311266322483</v>
      </c>
      <c r="T42" s="87">
        <f t="shared" si="3"/>
        <v>0.35722521228826398</v>
      </c>
    </row>
    <row r="43" spans="2:20">
      <c r="B43" t="s">
        <v>415</v>
      </c>
      <c r="C43">
        <v>3554</v>
      </c>
      <c r="D43">
        <v>3534</v>
      </c>
      <c r="E43">
        <v>3914</v>
      </c>
      <c r="F43">
        <v>4331</v>
      </c>
      <c r="G43">
        <v>4410</v>
      </c>
      <c r="H43">
        <v>4078</v>
      </c>
      <c r="I43">
        <v>221</v>
      </c>
      <c r="J43">
        <v>218</v>
      </c>
      <c r="K43">
        <v>238</v>
      </c>
      <c r="L43">
        <v>266</v>
      </c>
      <c r="M43">
        <v>269</v>
      </c>
      <c r="N43">
        <v>248</v>
      </c>
      <c r="P43" s="87">
        <f t="shared" si="2"/>
        <v>6.1534266497000543</v>
      </c>
      <c r="Q43" s="87">
        <f>'National and State Energy'!CB50</f>
        <v>6.14</v>
      </c>
      <c r="R43" s="87">
        <f t="shared" si="0"/>
        <v>-1.3426649700054583E-2</v>
      </c>
      <c r="S43" s="87">
        <f t="shared" si="4"/>
        <v>6.1081207582494734</v>
      </c>
      <c r="T43" s="87">
        <f t="shared" si="3"/>
        <v>-4.5305891450580837E-2</v>
      </c>
    </row>
    <row r="44" spans="2:20">
      <c r="B44" t="s">
        <v>416</v>
      </c>
      <c r="C44">
        <v>52</v>
      </c>
      <c r="D44">
        <v>48</v>
      </c>
      <c r="E44">
        <v>58</v>
      </c>
      <c r="F44">
        <v>62</v>
      </c>
      <c r="G44">
        <v>54</v>
      </c>
      <c r="H44">
        <v>54</v>
      </c>
      <c r="I44">
        <v>8</v>
      </c>
      <c r="J44">
        <v>8</v>
      </c>
      <c r="K44">
        <v>9</v>
      </c>
      <c r="L44">
        <v>10</v>
      </c>
      <c r="M44">
        <v>9</v>
      </c>
      <c r="N44">
        <v>9</v>
      </c>
      <c r="P44" s="87">
        <f t="shared" si="2"/>
        <v>15.822784810126583</v>
      </c>
      <c r="Q44" s="87">
        <f>'National and State Energy'!CB51</f>
        <v>15.59</v>
      </c>
      <c r="R44" s="87">
        <f t="shared" si="0"/>
        <v>-0.23278481012658325</v>
      </c>
      <c r="S44" s="87">
        <f t="shared" si="4"/>
        <v>16.470588235294116</v>
      </c>
      <c r="T44" s="87">
        <f t="shared" si="3"/>
        <v>0.64780342516753286</v>
      </c>
    </row>
    <row r="45" spans="2:20">
      <c r="B45" t="s">
        <v>417</v>
      </c>
      <c r="C45">
        <v>1910</v>
      </c>
      <c r="D45">
        <v>1981</v>
      </c>
      <c r="E45">
        <v>2018</v>
      </c>
      <c r="F45">
        <v>2180</v>
      </c>
      <c r="G45">
        <v>2297</v>
      </c>
      <c r="H45">
        <v>2124</v>
      </c>
      <c r="I45">
        <v>110</v>
      </c>
      <c r="J45">
        <v>113</v>
      </c>
      <c r="K45">
        <v>122</v>
      </c>
      <c r="L45">
        <v>138</v>
      </c>
      <c r="M45">
        <v>140</v>
      </c>
      <c r="N45">
        <v>132</v>
      </c>
      <c r="P45" s="87">
        <f t="shared" si="2"/>
        <v>5.8385513623286522</v>
      </c>
      <c r="Q45" s="87">
        <f>'National and State Energy'!CB52</f>
        <v>5.82</v>
      </c>
      <c r="R45" s="87">
        <f t="shared" si="0"/>
        <v>-1.8551362328651955E-2</v>
      </c>
      <c r="S45" s="87">
        <f t="shared" si="4"/>
        <v>6.2111801242236027</v>
      </c>
      <c r="T45" s="87">
        <f t="shared" si="3"/>
        <v>0.37262876189495042</v>
      </c>
    </row>
    <row r="46" spans="2:20">
      <c r="B46" t="s">
        <v>418</v>
      </c>
      <c r="C46">
        <v>205</v>
      </c>
      <c r="D46">
        <v>199</v>
      </c>
      <c r="E46">
        <v>214</v>
      </c>
      <c r="F46">
        <v>250</v>
      </c>
      <c r="G46">
        <v>263</v>
      </c>
      <c r="H46">
        <v>244</v>
      </c>
      <c r="I46">
        <v>16</v>
      </c>
      <c r="J46">
        <v>15</v>
      </c>
      <c r="K46">
        <v>17</v>
      </c>
      <c r="L46">
        <v>20</v>
      </c>
      <c r="M46">
        <v>21</v>
      </c>
      <c r="N46">
        <v>20</v>
      </c>
      <c r="P46" s="87">
        <f t="shared" si="2"/>
        <v>7.7669902912621351</v>
      </c>
      <c r="Q46" s="87">
        <f>'National and State Energy'!CB53</f>
        <v>7.87</v>
      </c>
      <c r="R46" s="87">
        <f t="shared" si="0"/>
        <v>0.10300970873786497</v>
      </c>
      <c r="S46" s="87">
        <f t="shared" si="4"/>
        <v>8.0581241743725229</v>
      </c>
      <c r="T46" s="87">
        <f t="shared" si="3"/>
        <v>0.29113388311038779</v>
      </c>
    </row>
    <row r="47" spans="2:20">
      <c r="B47" t="s">
        <v>419</v>
      </c>
      <c r="C47">
        <v>1356</v>
      </c>
      <c r="D47">
        <v>1443</v>
      </c>
      <c r="E47">
        <v>1488</v>
      </c>
      <c r="F47">
        <v>1606</v>
      </c>
      <c r="G47">
        <v>1675</v>
      </c>
      <c r="H47">
        <v>1652</v>
      </c>
      <c r="I47">
        <v>73</v>
      </c>
      <c r="J47">
        <v>75</v>
      </c>
      <c r="K47">
        <v>81</v>
      </c>
      <c r="L47">
        <v>88</v>
      </c>
      <c r="M47">
        <v>91</v>
      </c>
      <c r="N47">
        <v>88</v>
      </c>
      <c r="P47" s="87">
        <f t="shared" si="2"/>
        <v>5.3417308140891064</v>
      </c>
      <c r="Q47" s="87">
        <f>'National and State Energy'!CB54</f>
        <v>5.32</v>
      </c>
      <c r="R47" s="87">
        <f t="shared" si="0"/>
        <v>-2.1730814089106154E-2</v>
      </c>
      <c r="S47" s="87">
        <f t="shared" si="4"/>
        <v>5.412527873504966</v>
      </c>
      <c r="T47" s="87">
        <f t="shared" si="3"/>
        <v>7.0797059415859565E-2</v>
      </c>
    </row>
    <row r="48" spans="2:20">
      <c r="B48" t="s">
        <v>420</v>
      </c>
      <c r="C48">
        <v>9244</v>
      </c>
      <c r="D48">
        <v>9071</v>
      </c>
      <c r="E48">
        <v>9505</v>
      </c>
      <c r="F48">
        <v>10003</v>
      </c>
      <c r="G48">
        <v>10017</v>
      </c>
      <c r="H48">
        <v>9801</v>
      </c>
      <c r="I48">
        <v>476</v>
      </c>
      <c r="J48">
        <v>456</v>
      </c>
      <c r="K48">
        <v>481</v>
      </c>
      <c r="L48">
        <v>519</v>
      </c>
      <c r="M48">
        <v>558</v>
      </c>
      <c r="N48">
        <v>510</v>
      </c>
      <c r="P48" s="87">
        <f t="shared" si="2"/>
        <v>5.0790797987059673</v>
      </c>
      <c r="Q48" s="87">
        <f>'National and State Energy'!CB55</f>
        <v>5.01</v>
      </c>
      <c r="R48" s="87">
        <f t="shared" si="0"/>
        <v>-6.9079798705967477E-2</v>
      </c>
      <c r="S48" s="87">
        <f t="shared" si="4"/>
        <v>5.3217531269910463</v>
      </c>
      <c r="T48" s="87">
        <f t="shared" si="3"/>
        <v>0.24267332828507904</v>
      </c>
    </row>
    <row r="49" spans="2:20">
      <c r="B49" t="s">
        <v>421</v>
      </c>
      <c r="C49">
        <v>709</v>
      </c>
      <c r="D49">
        <v>773</v>
      </c>
      <c r="E49">
        <v>787</v>
      </c>
      <c r="F49">
        <v>865</v>
      </c>
      <c r="G49">
        <v>887</v>
      </c>
      <c r="H49">
        <v>803</v>
      </c>
      <c r="I49">
        <v>40</v>
      </c>
      <c r="J49">
        <v>46</v>
      </c>
      <c r="K49">
        <v>50</v>
      </c>
      <c r="L49">
        <v>54</v>
      </c>
      <c r="M49">
        <v>57</v>
      </c>
      <c r="N49">
        <v>52</v>
      </c>
      <c r="P49" s="87">
        <f t="shared" si="2"/>
        <v>5.9938298810048485</v>
      </c>
      <c r="Q49" s="87">
        <f>'National and State Energy'!CB56</f>
        <v>6</v>
      </c>
      <c r="R49" s="87">
        <f t="shared" si="0"/>
        <v>6.170118995151519E-3</v>
      </c>
      <c r="S49" s="87">
        <f t="shared" si="4"/>
        <v>6.3796477495107622</v>
      </c>
      <c r="T49" s="87">
        <f t="shared" si="3"/>
        <v>0.38581786850591371</v>
      </c>
    </row>
    <row r="50" spans="2:20">
      <c r="B50" t="s">
        <v>422</v>
      </c>
      <c r="C50">
        <v>99</v>
      </c>
      <c r="D50">
        <v>104</v>
      </c>
      <c r="E50">
        <v>107</v>
      </c>
      <c r="F50">
        <v>115</v>
      </c>
      <c r="G50">
        <v>116</v>
      </c>
      <c r="H50">
        <v>109</v>
      </c>
      <c r="I50">
        <v>11</v>
      </c>
      <c r="J50">
        <v>11</v>
      </c>
      <c r="K50">
        <v>12</v>
      </c>
      <c r="L50">
        <v>13</v>
      </c>
      <c r="M50">
        <v>13</v>
      </c>
      <c r="N50">
        <v>12</v>
      </c>
      <c r="P50" s="87">
        <f t="shared" si="2"/>
        <v>10.96774193548387</v>
      </c>
      <c r="Q50" s="87">
        <f>'National and State Energy'!CB57</f>
        <v>10.99</v>
      </c>
      <c r="R50" s="87">
        <f t="shared" si="0"/>
        <v>2.2258064516130105E-2</v>
      </c>
      <c r="S50" s="87">
        <f t="shared" si="4"/>
        <v>11.176470588235295</v>
      </c>
      <c r="T50" s="87">
        <f t="shared" si="3"/>
        <v>0.20872865275142516</v>
      </c>
    </row>
    <row r="51" spans="2:20">
      <c r="B51" t="s">
        <v>423</v>
      </c>
      <c r="C51">
        <v>1196</v>
      </c>
      <c r="D51">
        <v>1342</v>
      </c>
      <c r="E51">
        <v>1171</v>
      </c>
      <c r="F51">
        <v>1531</v>
      </c>
      <c r="G51">
        <v>1380</v>
      </c>
      <c r="H51">
        <v>1155</v>
      </c>
      <c r="I51">
        <v>81</v>
      </c>
      <c r="J51">
        <v>86</v>
      </c>
      <c r="K51">
        <v>75</v>
      </c>
      <c r="L51">
        <v>98</v>
      </c>
      <c r="M51">
        <v>89</v>
      </c>
      <c r="N51">
        <v>78</v>
      </c>
      <c r="P51" s="87">
        <f t="shared" si="2"/>
        <v>6.5246697222971157</v>
      </c>
      <c r="Q51" s="87">
        <f>'National and State Energy'!CB58</f>
        <v>6.52</v>
      </c>
      <c r="R51" s="87">
        <f t="shared" si="0"/>
        <v>-4.6697222971161523E-3</v>
      </c>
      <c r="S51" s="87">
        <f t="shared" si="4"/>
        <v>6.5174618789965573</v>
      </c>
      <c r="T51" s="87">
        <f t="shared" si="3"/>
        <v>-7.2078433005584586E-3</v>
      </c>
    </row>
    <row r="52" spans="2:20">
      <c r="B52" t="s">
        <v>424</v>
      </c>
      <c r="C52">
        <v>1854</v>
      </c>
      <c r="D52">
        <v>1756</v>
      </c>
      <c r="E52">
        <v>1774</v>
      </c>
      <c r="F52">
        <v>1729</v>
      </c>
      <c r="G52">
        <v>1862</v>
      </c>
      <c r="H52">
        <v>1603</v>
      </c>
      <c r="I52">
        <v>88</v>
      </c>
      <c r="J52">
        <v>82</v>
      </c>
      <c r="K52">
        <v>86</v>
      </c>
      <c r="L52">
        <v>92</v>
      </c>
      <c r="M52">
        <v>98</v>
      </c>
      <c r="N52">
        <v>93</v>
      </c>
      <c r="P52" s="87">
        <f t="shared" si="2"/>
        <v>4.7548291233283804</v>
      </c>
      <c r="Q52" s="87">
        <f>'National and State Energy'!CB59</f>
        <v>4.76</v>
      </c>
      <c r="R52" s="87">
        <f t="shared" si="0"/>
        <v>5.1708766716194177E-3</v>
      </c>
      <c r="S52" s="87">
        <f t="shared" si="4"/>
        <v>5.4485945321524838</v>
      </c>
      <c r="T52" s="87">
        <f t="shared" si="3"/>
        <v>0.69376540882410342</v>
      </c>
    </row>
    <row r="53" spans="2:20">
      <c r="B53" t="s">
        <v>425</v>
      </c>
      <c r="C53">
        <v>1125</v>
      </c>
      <c r="D53">
        <v>1118</v>
      </c>
      <c r="E53">
        <v>1111</v>
      </c>
      <c r="F53">
        <v>1169</v>
      </c>
      <c r="G53">
        <v>1264</v>
      </c>
      <c r="H53">
        <v>1100</v>
      </c>
      <c r="I53">
        <v>69</v>
      </c>
      <c r="J53">
        <v>70</v>
      </c>
      <c r="K53">
        <v>69</v>
      </c>
      <c r="L53">
        <v>72</v>
      </c>
      <c r="M53">
        <v>71</v>
      </c>
      <c r="N53">
        <v>71</v>
      </c>
      <c r="P53" s="87">
        <f t="shared" si="2"/>
        <v>6.2015503875968978</v>
      </c>
      <c r="Q53" s="87">
        <f>'National and State Energy'!CB60</f>
        <v>6.16</v>
      </c>
      <c r="R53" s="87">
        <f t="shared" si="0"/>
        <v>-4.1550387596897664E-2</v>
      </c>
      <c r="S53" s="87">
        <f t="shared" si="4"/>
        <v>6.057175205208039</v>
      </c>
      <c r="T53" s="87">
        <f t="shared" si="3"/>
        <v>-0.14437518238885882</v>
      </c>
    </row>
    <row r="54" spans="2:20">
      <c r="B54" t="s">
        <v>426</v>
      </c>
      <c r="C54">
        <v>1665</v>
      </c>
      <c r="D54">
        <v>1682</v>
      </c>
      <c r="E54">
        <v>1851</v>
      </c>
      <c r="F54">
        <v>1986</v>
      </c>
      <c r="G54">
        <v>2022</v>
      </c>
      <c r="H54">
        <v>1929</v>
      </c>
      <c r="I54">
        <v>125</v>
      </c>
      <c r="J54">
        <v>125</v>
      </c>
      <c r="K54">
        <v>151</v>
      </c>
      <c r="L54">
        <v>170</v>
      </c>
      <c r="M54">
        <v>169</v>
      </c>
      <c r="N54">
        <v>152</v>
      </c>
      <c r="P54" s="87">
        <f t="shared" si="2"/>
        <v>7.7145055790688728</v>
      </c>
      <c r="Q54" s="87">
        <f>'National and State Energy'!CB61</f>
        <v>7.7</v>
      </c>
      <c r="R54" s="87">
        <f t="shared" si="0"/>
        <v>-1.450557906887262E-2</v>
      </c>
      <c r="S54" s="87">
        <f t="shared" si="4"/>
        <v>8.2701701195890163</v>
      </c>
      <c r="T54" s="87">
        <f t="shared" si="3"/>
        <v>0.55566454052014347</v>
      </c>
    </row>
    <row r="55" spans="2:20">
      <c r="B55" t="s">
        <v>427</v>
      </c>
      <c r="C55">
        <v>715</v>
      </c>
      <c r="D55">
        <v>691</v>
      </c>
      <c r="E55">
        <v>680</v>
      </c>
      <c r="F55">
        <v>731</v>
      </c>
      <c r="G55">
        <v>752</v>
      </c>
      <c r="H55">
        <v>691</v>
      </c>
      <c r="I55">
        <v>49</v>
      </c>
      <c r="J55">
        <v>49</v>
      </c>
      <c r="K55">
        <v>47</v>
      </c>
      <c r="L55">
        <v>51</v>
      </c>
      <c r="M55">
        <v>54</v>
      </c>
      <c r="N55">
        <v>49</v>
      </c>
      <c r="P55" s="87">
        <f t="shared" si="2"/>
        <v>6.9511025886864806</v>
      </c>
      <c r="Q55" s="87">
        <f>'National and State Energy'!CB62</f>
        <v>6.96</v>
      </c>
      <c r="R55" s="87">
        <f t="shared" si="0"/>
        <v>8.8974113135193988E-3</v>
      </c>
      <c r="S55" s="87">
        <f t="shared" si="4"/>
        <v>7.0837166513339458</v>
      </c>
      <c r="T55" s="87">
        <f t="shared" si="3"/>
        <v>0.13261406264746523</v>
      </c>
    </row>
  </sheetData>
  <mergeCells count="2">
    <mergeCell ref="C2:H2"/>
    <mergeCell ref="I2:N2"/>
  </mergeCells>
  <conditionalFormatting sqref="R4:R55">
    <cfRule type="cellIs" dxfId="41" priority="1" operator="greaterThan">
      <formula>0.03</formula>
    </cfRule>
  </conditionalFormatting>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J207"/>
  <sheetViews>
    <sheetView topLeftCell="A104" workbookViewId="0">
      <selection activeCell="C173" sqref="C173"/>
    </sheetView>
  </sheetViews>
  <sheetFormatPr defaultColWidth="8.81640625" defaultRowHeight="14.5"/>
  <cols>
    <col min="1" max="1" width="20.26953125" bestFit="1" customWidth="1"/>
    <col min="2" max="2" width="11.1796875" customWidth="1"/>
    <col min="3" max="3" width="11.453125" bestFit="1" customWidth="1"/>
    <col min="4" max="4" width="12.453125" customWidth="1"/>
    <col min="5" max="5" width="20" bestFit="1" customWidth="1"/>
    <col min="6" max="6" width="10" customWidth="1"/>
  </cols>
  <sheetData>
    <row r="1" spans="1:5">
      <c r="A1" s="228" t="s">
        <v>224</v>
      </c>
      <c r="B1" s="229"/>
      <c r="C1" s="229"/>
      <c r="D1" s="229"/>
      <c r="E1" s="229"/>
    </row>
    <row r="3" spans="1:5">
      <c r="A3" s="72" t="s">
        <v>1</v>
      </c>
      <c r="B3" t="s">
        <v>227</v>
      </c>
    </row>
    <row r="4" spans="1:5">
      <c r="A4" s="72" t="s">
        <v>50</v>
      </c>
      <c r="B4" t="s">
        <v>107</v>
      </c>
    </row>
    <row r="5" spans="1:5">
      <c r="A5" s="72" t="s">
        <v>4</v>
      </c>
      <c r="B5" t="s">
        <v>5</v>
      </c>
    </row>
    <row r="6" spans="1:5">
      <c r="A6" s="72" t="s">
        <v>6</v>
      </c>
      <c r="B6" t="s">
        <v>108</v>
      </c>
    </row>
    <row r="7" spans="1:5">
      <c r="A7" s="72" t="s">
        <v>7</v>
      </c>
      <c r="B7" t="s">
        <v>109</v>
      </c>
    </row>
    <row r="8" spans="1:5">
      <c r="A8" s="72" t="s">
        <v>9</v>
      </c>
      <c r="B8" t="s">
        <v>109</v>
      </c>
    </row>
    <row r="9" spans="1:5">
      <c r="A9" s="72" t="s">
        <v>110</v>
      </c>
      <c r="B9" t="s">
        <v>109</v>
      </c>
    </row>
    <row r="10" spans="1:5">
      <c r="A10" s="72" t="s">
        <v>215</v>
      </c>
      <c r="B10" s="6" t="s">
        <v>218</v>
      </c>
    </row>
    <row r="11" spans="1:5">
      <c r="A11" s="72" t="s">
        <v>216</v>
      </c>
      <c r="B11" t="s">
        <v>223</v>
      </c>
    </row>
    <row r="13" spans="1:5" ht="29">
      <c r="A13" s="73" t="s">
        <v>15</v>
      </c>
      <c r="B13" s="73" t="s">
        <v>16</v>
      </c>
      <c r="C13" s="73" t="s">
        <v>17</v>
      </c>
      <c r="D13" s="73" t="s">
        <v>52</v>
      </c>
      <c r="E13" s="73" t="s">
        <v>217</v>
      </c>
    </row>
    <row r="14" spans="1:5" hidden="1">
      <c r="A14">
        <v>2004</v>
      </c>
      <c r="B14" t="s">
        <v>122</v>
      </c>
      <c r="C14" t="s">
        <v>219</v>
      </c>
      <c r="D14" s="77">
        <v>100</v>
      </c>
      <c r="E14" s="76"/>
    </row>
    <row r="15" spans="1:5" hidden="1">
      <c r="A15">
        <v>2005</v>
      </c>
      <c r="B15" t="s">
        <v>111</v>
      </c>
      <c r="D15" s="77">
        <v>101.3</v>
      </c>
      <c r="E15" s="76"/>
    </row>
    <row r="16" spans="1:5" hidden="1">
      <c r="A16">
        <v>2005</v>
      </c>
      <c r="B16" t="s">
        <v>112</v>
      </c>
      <c r="D16" s="77">
        <v>101.4</v>
      </c>
      <c r="E16" s="76"/>
    </row>
    <row r="17" spans="1:5" hidden="1">
      <c r="A17">
        <v>2005</v>
      </c>
      <c r="B17" t="s">
        <v>113</v>
      </c>
      <c r="C17" t="s">
        <v>173</v>
      </c>
      <c r="D17" s="77">
        <v>101.4</v>
      </c>
      <c r="E17" s="76"/>
    </row>
    <row r="18" spans="1:5" hidden="1">
      <c r="A18">
        <v>2005</v>
      </c>
      <c r="B18" t="s">
        <v>114</v>
      </c>
      <c r="D18" s="77">
        <v>102.9</v>
      </c>
      <c r="E18" s="76"/>
    </row>
    <row r="19" spans="1:5" hidden="1">
      <c r="A19">
        <v>2005</v>
      </c>
      <c r="B19" t="s">
        <v>115</v>
      </c>
      <c r="D19" s="77">
        <v>103</v>
      </c>
      <c r="E19" s="76"/>
    </row>
    <row r="20" spans="1:5" hidden="1">
      <c r="A20">
        <v>2005</v>
      </c>
      <c r="B20" t="s">
        <v>116</v>
      </c>
      <c r="C20" t="s">
        <v>220</v>
      </c>
      <c r="D20" s="77">
        <v>103</v>
      </c>
      <c r="E20" s="76"/>
    </row>
    <row r="21" spans="1:5" hidden="1">
      <c r="A21">
        <v>2005</v>
      </c>
      <c r="B21" t="s">
        <v>117</v>
      </c>
      <c r="D21" s="77">
        <v>106</v>
      </c>
      <c r="E21" s="76"/>
    </row>
    <row r="22" spans="1:5" hidden="1">
      <c r="A22">
        <v>2005</v>
      </c>
      <c r="B22" t="s">
        <v>118</v>
      </c>
      <c r="D22" s="77">
        <v>106.1</v>
      </c>
      <c r="E22" s="76"/>
    </row>
    <row r="23" spans="1:5" hidden="1">
      <c r="A23">
        <v>2005</v>
      </c>
      <c r="B23" t="s">
        <v>119</v>
      </c>
      <c r="C23" t="s">
        <v>221</v>
      </c>
      <c r="D23" s="77">
        <v>106.2</v>
      </c>
      <c r="E23" s="75"/>
    </row>
    <row r="24" spans="1:5" hidden="1">
      <c r="A24">
        <v>2005</v>
      </c>
      <c r="B24" t="s">
        <v>120</v>
      </c>
      <c r="D24" s="77">
        <v>107.5</v>
      </c>
      <c r="E24" s="76"/>
    </row>
    <row r="25" spans="1:5" hidden="1">
      <c r="A25">
        <v>2005</v>
      </c>
      <c r="B25" t="s">
        <v>121</v>
      </c>
      <c r="D25" s="77">
        <v>107.5</v>
      </c>
      <c r="E25" s="76"/>
    </row>
    <row r="26" spans="1:5">
      <c r="A26">
        <v>2005</v>
      </c>
      <c r="B26" t="s">
        <v>122</v>
      </c>
      <c r="C26" t="s">
        <v>174</v>
      </c>
      <c r="D26" s="77">
        <v>107.5</v>
      </c>
      <c r="E26" s="75">
        <f>(D26-D14)/D14</f>
        <v>7.4999999999999997E-2</v>
      </c>
    </row>
    <row r="27" spans="1:5" hidden="1">
      <c r="A27">
        <v>2006</v>
      </c>
      <c r="B27" t="s">
        <v>111</v>
      </c>
      <c r="D27" s="77">
        <v>109.1</v>
      </c>
      <c r="E27" s="76"/>
    </row>
    <row r="28" spans="1:5" hidden="1">
      <c r="A28">
        <v>2006</v>
      </c>
      <c r="B28" t="s">
        <v>112</v>
      </c>
      <c r="D28" s="77">
        <v>109.1</v>
      </c>
      <c r="E28" s="76"/>
    </row>
    <row r="29" spans="1:5">
      <c r="A29">
        <v>2006</v>
      </c>
      <c r="B29" t="s">
        <v>113</v>
      </c>
      <c r="C29" t="s">
        <v>175</v>
      </c>
      <c r="D29" s="77">
        <v>109.3</v>
      </c>
      <c r="E29" s="75">
        <f>(D29-D17)/D17</f>
        <v>7.7909270216962437E-2</v>
      </c>
    </row>
    <row r="30" spans="1:5" hidden="1">
      <c r="A30">
        <v>2006</v>
      </c>
      <c r="B30" t="s">
        <v>114</v>
      </c>
      <c r="D30" s="77">
        <v>110.8</v>
      </c>
      <c r="E30" s="76"/>
    </row>
    <row r="31" spans="1:5" hidden="1">
      <c r="A31">
        <v>2006</v>
      </c>
      <c r="B31" t="s">
        <v>115</v>
      </c>
      <c r="D31" s="77">
        <v>110.8</v>
      </c>
      <c r="E31" s="76"/>
    </row>
    <row r="32" spans="1:5">
      <c r="A32">
        <v>2006</v>
      </c>
      <c r="B32" t="s">
        <v>116</v>
      </c>
      <c r="C32" t="s">
        <v>176</v>
      </c>
      <c r="D32" s="77">
        <v>110.8</v>
      </c>
      <c r="E32" s="75">
        <f>(D32-D20)/D20</f>
        <v>7.57281553398058E-2</v>
      </c>
    </row>
    <row r="33" spans="1:5" hidden="1">
      <c r="A33">
        <v>2006</v>
      </c>
      <c r="B33" t="s">
        <v>117</v>
      </c>
      <c r="D33" s="77">
        <v>113</v>
      </c>
      <c r="E33" s="76"/>
    </row>
    <row r="34" spans="1:5" hidden="1">
      <c r="A34">
        <v>2006</v>
      </c>
      <c r="B34" t="s">
        <v>118</v>
      </c>
      <c r="D34" s="77">
        <v>113</v>
      </c>
      <c r="E34" s="76"/>
    </row>
    <row r="35" spans="1:5">
      <c r="A35">
        <v>2006</v>
      </c>
      <c r="B35" t="s">
        <v>119</v>
      </c>
      <c r="C35" t="s">
        <v>177</v>
      </c>
      <c r="D35" s="77">
        <v>113</v>
      </c>
      <c r="E35" s="75">
        <f>(D35-D23)/D23</f>
        <v>6.4030131826741971E-2</v>
      </c>
    </row>
    <row r="36" spans="1:5" hidden="1">
      <c r="A36">
        <v>2006</v>
      </c>
      <c r="B36" t="s">
        <v>120</v>
      </c>
      <c r="D36" s="77">
        <v>116.2</v>
      </c>
      <c r="E36" s="76"/>
    </row>
    <row r="37" spans="1:5" hidden="1">
      <c r="A37">
        <v>2006</v>
      </c>
      <c r="B37" t="s">
        <v>121</v>
      </c>
      <c r="D37" s="77">
        <v>116.3</v>
      </c>
      <c r="E37" s="76"/>
    </row>
    <row r="38" spans="1:5">
      <c r="A38">
        <v>2006</v>
      </c>
      <c r="B38" t="s">
        <v>122</v>
      </c>
      <c r="C38" t="s">
        <v>178</v>
      </c>
      <c r="D38" s="77">
        <v>116.2</v>
      </c>
      <c r="E38" s="75">
        <f>(D38-D26)/D26</f>
        <v>8.0930232558139567E-2</v>
      </c>
    </row>
    <row r="39" spans="1:5" hidden="1">
      <c r="A39">
        <v>2007</v>
      </c>
      <c r="B39" t="s">
        <v>111</v>
      </c>
      <c r="D39" s="77">
        <v>117.5</v>
      </c>
      <c r="E39" s="76"/>
    </row>
    <row r="40" spans="1:5" hidden="1">
      <c r="A40">
        <v>2007</v>
      </c>
      <c r="B40" t="s">
        <v>112</v>
      </c>
      <c r="D40" s="77">
        <v>117.5</v>
      </c>
      <c r="E40" s="76"/>
    </row>
    <row r="41" spans="1:5">
      <c r="A41">
        <v>2007</v>
      </c>
      <c r="B41" t="s">
        <v>113</v>
      </c>
      <c r="C41" t="s">
        <v>179</v>
      </c>
      <c r="D41" s="77">
        <v>117.5</v>
      </c>
      <c r="E41" s="75">
        <f>(D41-D29)/D29</f>
        <v>7.5022872827081449E-2</v>
      </c>
    </row>
    <row r="42" spans="1:5" hidden="1">
      <c r="A42">
        <v>2007</v>
      </c>
      <c r="B42" t="s">
        <v>114</v>
      </c>
      <c r="D42" s="77">
        <v>117.6</v>
      </c>
      <c r="E42" s="76"/>
    </row>
    <row r="43" spans="1:5" hidden="1">
      <c r="A43">
        <v>2007</v>
      </c>
      <c r="B43" t="s">
        <v>115</v>
      </c>
      <c r="D43" s="77">
        <v>117.6</v>
      </c>
      <c r="E43" s="76"/>
    </row>
    <row r="44" spans="1:5">
      <c r="A44">
        <v>2007</v>
      </c>
      <c r="B44" t="s">
        <v>116</v>
      </c>
      <c r="C44" t="s">
        <v>180</v>
      </c>
      <c r="D44" s="77">
        <v>117.5</v>
      </c>
      <c r="E44" s="75">
        <f>(D44-D32)/D32</f>
        <v>6.0469314079422409E-2</v>
      </c>
    </row>
    <row r="45" spans="1:5" hidden="1">
      <c r="A45">
        <v>2007</v>
      </c>
      <c r="B45" t="s">
        <v>117</v>
      </c>
      <c r="D45" s="77">
        <v>119.4</v>
      </c>
      <c r="E45" s="76"/>
    </row>
    <row r="46" spans="1:5" hidden="1">
      <c r="A46">
        <v>2007</v>
      </c>
      <c r="B46" t="s">
        <v>118</v>
      </c>
      <c r="D46" s="77">
        <v>119.4</v>
      </c>
      <c r="E46" s="76"/>
    </row>
    <row r="47" spans="1:5">
      <c r="A47">
        <v>2007</v>
      </c>
      <c r="B47" t="s">
        <v>119</v>
      </c>
      <c r="C47" t="s">
        <v>181</v>
      </c>
      <c r="D47" s="77">
        <v>119.4</v>
      </c>
      <c r="E47" s="75">
        <f>(D47-D35)/D35</f>
        <v>5.6637168141592968E-2</v>
      </c>
    </row>
    <row r="48" spans="1:5" hidden="1">
      <c r="A48">
        <v>2007</v>
      </c>
      <c r="B48" t="s">
        <v>120</v>
      </c>
      <c r="D48" s="77">
        <v>121.4</v>
      </c>
      <c r="E48" s="76"/>
    </row>
    <row r="49" spans="1:5" hidden="1">
      <c r="A49">
        <v>2007</v>
      </c>
      <c r="B49" t="s">
        <v>121</v>
      </c>
      <c r="D49" s="77">
        <v>121.5</v>
      </c>
      <c r="E49" s="76"/>
    </row>
    <row r="50" spans="1:5">
      <c r="A50">
        <v>2007</v>
      </c>
      <c r="B50" t="s">
        <v>122</v>
      </c>
      <c r="C50" t="s">
        <v>182</v>
      </c>
      <c r="D50" s="77">
        <v>121.4</v>
      </c>
      <c r="E50" s="75">
        <f>(D50-D38)/D38</f>
        <v>4.4750430292598987E-2</v>
      </c>
    </row>
    <row r="51" spans="1:5" hidden="1">
      <c r="A51">
        <v>2008</v>
      </c>
      <c r="B51" t="s">
        <v>111</v>
      </c>
      <c r="D51" s="77">
        <v>121.6</v>
      </c>
      <c r="E51" s="76"/>
    </row>
    <row r="52" spans="1:5" hidden="1">
      <c r="A52">
        <v>2008</v>
      </c>
      <c r="B52" t="s">
        <v>112</v>
      </c>
      <c r="D52" s="77">
        <v>121.6</v>
      </c>
      <c r="E52" s="76"/>
    </row>
    <row r="53" spans="1:5">
      <c r="A53">
        <v>2008</v>
      </c>
      <c r="B53" t="s">
        <v>113</v>
      </c>
      <c r="C53" t="s">
        <v>183</v>
      </c>
      <c r="D53" s="77">
        <v>121.6</v>
      </c>
      <c r="E53" s="75">
        <f>(D53-D41)/D41</f>
        <v>3.4893617021276545E-2</v>
      </c>
    </row>
    <row r="54" spans="1:5" hidden="1">
      <c r="A54">
        <v>2008</v>
      </c>
      <c r="B54" t="s">
        <v>114</v>
      </c>
      <c r="D54" s="77">
        <v>122.4</v>
      </c>
      <c r="E54" s="76"/>
    </row>
    <row r="55" spans="1:5" hidden="1">
      <c r="A55">
        <v>2008</v>
      </c>
      <c r="B55" t="s">
        <v>115</v>
      </c>
      <c r="D55" s="77">
        <v>122.4</v>
      </c>
      <c r="E55" s="76"/>
    </row>
    <row r="56" spans="1:5">
      <c r="A56">
        <v>2008</v>
      </c>
      <c r="B56" t="s">
        <v>116</v>
      </c>
      <c r="C56" t="s">
        <v>184</v>
      </c>
      <c r="D56" s="77">
        <v>122.4</v>
      </c>
      <c r="E56" s="75">
        <f>(D56-D44)/D44</f>
        <v>4.1702127659574519E-2</v>
      </c>
    </row>
    <row r="57" spans="1:5" hidden="1">
      <c r="A57">
        <v>2008</v>
      </c>
      <c r="B57" t="s">
        <v>117</v>
      </c>
      <c r="D57" s="77">
        <v>124.5</v>
      </c>
      <c r="E57" s="76"/>
    </row>
    <row r="58" spans="1:5" hidden="1">
      <c r="A58">
        <v>2008</v>
      </c>
      <c r="B58" t="s">
        <v>118</v>
      </c>
      <c r="D58" s="77">
        <v>124.5</v>
      </c>
      <c r="E58" s="76"/>
    </row>
    <row r="59" spans="1:5">
      <c r="A59">
        <v>2008</v>
      </c>
      <c r="B59" t="s">
        <v>119</v>
      </c>
      <c r="C59" t="s">
        <v>185</v>
      </c>
      <c r="D59" s="77">
        <v>124.5</v>
      </c>
      <c r="E59" s="75">
        <f>(D59-D47)/D47</f>
        <v>4.2713567839195929E-2</v>
      </c>
    </row>
    <row r="60" spans="1:5" hidden="1">
      <c r="A60">
        <v>2008</v>
      </c>
      <c r="B60" t="s">
        <v>120</v>
      </c>
      <c r="D60" s="77">
        <v>129.1</v>
      </c>
      <c r="E60" s="76"/>
    </row>
    <row r="61" spans="1:5" hidden="1">
      <c r="A61">
        <v>2008</v>
      </c>
      <c r="B61" t="s">
        <v>121</v>
      </c>
      <c r="D61" s="77">
        <v>129.1</v>
      </c>
      <c r="E61" s="76"/>
    </row>
    <row r="62" spans="1:5">
      <c r="A62">
        <v>2008</v>
      </c>
      <c r="B62" t="s">
        <v>122</v>
      </c>
      <c r="C62" t="s">
        <v>186</v>
      </c>
      <c r="D62" s="77">
        <v>129</v>
      </c>
      <c r="E62" s="75">
        <f>(D62-D50)/D50</f>
        <v>6.2602965403624339E-2</v>
      </c>
    </row>
    <row r="63" spans="1:5" hidden="1">
      <c r="A63">
        <v>2009</v>
      </c>
      <c r="B63" t="s">
        <v>111</v>
      </c>
      <c r="D63" s="77">
        <v>131</v>
      </c>
      <c r="E63" s="76"/>
    </row>
    <row r="64" spans="1:5" hidden="1">
      <c r="A64">
        <v>2009</v>
      </c>
      <c r="B64" t="s">
        <v>112</v>
      </c>
      <c r="D64" s="77">
        <v>130.69999999999999</v>
      </c>
      <c r="E64" s="76"/>
    </row>
    <row r="65" spans="1:5">
      <c r="A65">
        <v>2009</v>
      </c>
      <c r="B65" t="s">
        <v>113</v>
      </c>
      <c r="C65" t="s">
        <v>187</v>
      </c>
      <c r="D65" s="77">
        <v>130.6</v>
      </c>
      <c r="E65" s="75">
        <f>(D65-D53)/D53</f>
        <v>7.401315789473685E-2</v>
      </c>
    </row>
    <row r="66" spans="1:5" hidden="1">
      <c r="A66">
        <v>2009</v>
      </c>
      <c r="B66" t="s">
        <v>114</v>
      </c>
      <c r="D66" s="77">
        <v>129.19999999999999</v>
      </c>
      <c r="E66" s="76"/>
    </row>
    <row r="67" spans="1:5" hidden="1">
      <c r="A67">
        <v>2009</v>
      </c>
      <c r="B67" t="s">
        <v>115</v>
      </c>
      <c r="D67" s="77">
        <v>129.30000000000001</v>
      </c>
      <c r="E67" s="76"/>
    </row>
    <row r="68" spans="1:5">
      <c r="A68">
        <v>2009</v>
      </c>
      <c r="B68" t="s">
        <v>116</v>
      </c>
      <c r="C68" t="s">
        <v>188</v>
      </c>
      <c r="D68" s="77">
        <v>128.80000000000001</v>
      </c>
      <c r="E68" s="75">
        <f>(D68-D56)/D56</f>
        <v>5.2287581699346448E-2</v>
      </c>
    </row>
    <row r="69" spans="1:5" hidden="1">
      <c r="A69">
        <v>2009</v>
      </c>
      <c r="B69" t="s">
        <v>117</v>
      </c>
      <c r="D69" s="77">
        <v>124.3</v>
      </c>
      <c r="E69" s="76"/>
    </row>
    <row r="70" spans="1:5" hidden="1">
      <c r="A70">
        <v>2009</v>
      </c>
      <c r="B70" t="s">
        <v>118</v>
      </c>
      <c r="D70" s="77">
        <v>124.3</v>
      </c>
      <c r="E70" s="76"/>
    </row>
    <row r="71" spans="1:5">
      <c r="A71">
        <v>2009</v>
      </c>
      <c r="B71" t="s">
        <v>119</v>
      </c>
      <c r="C71" t="s">
        <v>189</v>
      </c>
      <c r="D71" s="77">
        <v>123.9</v>
      </c>
      <c r="E71" s="75">
        <f>(D71-D59)/D59</f>
        <v>-4.8192771084336894E-3</v>
      </c>
    </row>
    <row r="72" spans="1:5" hidden="1">
      <c r="A72">
        <v>2009</v>
      </c>
      <c r="B72" t="s">
        <v>120</v>
      </c>
      <c r="D72" s="77">
        <v>123.8</v>
      </c>
      <c r="E72" s="76"/>
    </row>
    <row r="73" spans="1:5" hidden="1">
      <c r="A73">
        <v>2009</v>
      </c>
      <c r="B73" t="s">
        <v>121</v>
      </c>
      <c r="D73" s="77">
        <v>123.8</v>
      </c>
      <c r="E73" s="76"/>
    </row>
    <row r="74" spans="1:5">
      <c r="A74">
        <v>2009</v>
      </c>
      <c r="B74" t="s">
        <v>122</v>
      </c>
      <c r="C74" t="s">
        <v>190</v>
      </c>
      <c r="D74" s="77">
        <v>123.7</v>
      </c>
      <c r="E74" s="75">
        <f>(D74-D62)/D62</f>
        <v>-4.1085271317829436E-2</v>
      </c>
    </row>
    <row r="75" spans="1:5" hidden="1">
      <c r="A75">
        <v>2010</v>
      </c>
      <c r="B75" t="s">
        <v>111</v>
      </c>
      <c r="D75" s="77">
        <v>123.5</v>
      </c>
      <c r="E75" s="76"/>
    </row>
    <row r="76" spans="1:5" hidden="1">
      <c r="A76">
        <v>2010</v>
      </c>
      <c r="B76" t="s">
        <v>112</v>
      </c>
      <c r="D76" s="77">
        <v>123.3</v>
      </c>
      <c r="E76" s="76"/>
    </row>
    <row r="77" spans="1:5">
      <c r="A77">
        <v>2010</v>
      </c>
      <c r="B77" t="s">
        <v>113</v>
      </c>
      <c r="C77" t="s">
        <v>191</v>
      </c>
      <c r="D77" s="77">
        <v>123.2</v>
      </c>
      <c r="E77" s="75">
        <f>(D77-D65)/D65</f>
        <v>-5.6661562021439446E-2</v>
      </c>
    </row>
    <row r="78" spans="1:5" hidden="1">
      <c r="A78">
        <v>2010</v>
      </c>
      <c r="B78" t="s">
        <v>114</v>
      </c>
      <c r="D78" s="77">
        <v>123.3</v>
      </c>
      <c r="E78" s="76"/>
    </row>
    <row r="79" spans="1:5" hidden="1">
      <c r="A79">
        <v>2010</v>
      </c>
      <c r="B79" t="s">
        <v>115</v>
      </c>
      <c r="D79" s="77">
        <v>123.3</v>
      </c>
      <c r="E79" s="76"/>
    </row>
    <row r="80" spans="1:5">
      <c r="A80">
        <v>2010</v>
      </c>
      <c r="B80" t="s">
        <v>116</v>
      </c>
      <c r="C80" t="s">
        <v>192</v>
      </c>
      <c r="D80" s="77">
        <v>123.3</v>
      </c>
      <c r="E80" s="75">
        <f>(D80-D68)/D68</f>
        <v>-4.2701863354037375E-2</v>
      </c>
    </row>
    <row r="81" spans="1:5" hidden="1">
      <c r="A81">
        <v>2010</v>
      </c>
      <c r="B81" t="s">
        <v>117</v>
      </c>
      <c r="D81" s="77">
        <v>123.6</v>
      </c>
      <c r="E81" s="76"/>
    </row>
    <row r="82" spans="1:5" hidden="1">
      <c r="A82">
        <v>2010</v>
      </c>
      <c r="B82" t="s">
        <v>118</v>
      </c>
      <c r="D82" s="77">
        <v>123.5</v>
      </c>
      <c r="E82" s="76"/>
    </row>
    <row r="83" spans="1:5">
      <c r="A83">
        <v>2010</v>
      </c>
      <c r="B83" t="s">
        <v>119</v>
      </c>
      <c r="C83" t="s">
        <v>193</v>
      </c>
      <c r="D83" s="77">
        <v>123.5</v>
      </c>
      <c r="E83" s="75">
        <f>(D83-D71)/D71</f>
        <v>-3.2284100080710709E-3</v>
      </c>
    </row>
    <row r="84" spans="1:5" hidden="1">
      <c r="A84">
        <v>2010</v>
      </c>
      <c r="B84" t="s">
        <v>120</v>
      </c>
      <c r="D84" s="77">
        <v>124.1</v>
      </c>
      <c r="E84" s="76"/>
    </row>
    <row r="85" spans="1:5" hidden="1">
      <c r="A85">
        <v>2010</v>
      </c>
      <c r="B85" t="s">
        <v>121</v>
      </c>
      <c r="D85" s="77">
        <v>124.1</v>
      </c>
      <c r="E85" s="76"/>
    </row>
    <row r="86" spans="1:5">
      <c r="A86">
        <v>2010</v>
      </c>
      <c r="B86" t="s">
        <v>122</v>
      </c>
      <c r="C86" t="s">
        <v>194</v>
      </c>
      <c r="D86" s="77">
        <v>124.2</v>
      </c>
      <c r="E86" s="75">
        <f>(D86-D74)/D74</f>
        <v>4.0420371867421184E-3</v>
      </c>
    </row>
    <row r="87" spans="1:5" hidden="1">
      <c r="A87">
        <v>2011</v>
      </c>
      <c r="B87" t="s">
        <v>111</v>
      </c>
      <c r="D87" s="77">
        <v>124.4</v>
      </c>
      <c r="E87" s="76"/>
    </row>
    <row r="88" spans="1:5" hidden="1">
      <c r="A88">
        <v>2011</v>
      </c>
      <c r="B88" t="s">
        <v>112</v>
      </c>
      <c r="D88" s="77">
        <v>124.4</v>
      </c>
      <c r="E88" s="76"/>
    </row>
    <row r="89" spans="1:5">
      <c r="A89">
        <v>2011</v>
      </c>
      <c r="B89" t="s">
        <v>113</v>
      </c>
      <c r="C89" t="s">
        <v>195</v>
      </c>
      <c r="D89" s="77">
        <v>124.4</v>
      </c>
      <c r="E89" s="75">
        <f>(D89-D77)/D77</f>
        <v>9.7402597402597626E-3</v>
      </c>
    </row>
    <row r="90" spans="1:5" hidden="1">
      <c r="A90">
        <v>2011</v>
      </c>
      <c r="B90" t="s">
        <v>114</v>
      </c>
      <c r="D90" s="77">
        <v>125.4</v>
      </c>
      <c r="E90" s="76"/>
    </row>
    <row r="91" spans="1:5" hidden="1">
      <c r="A91">
        <v>2011</v>
      </c>
      <c r="B91" t="s">
        <v>115</v>
      </c>
      <c r="D91" s="77">
        <v>125.4</v>
      </c>
      <c r="E91" s="76"/>
    </row>
    <row r="92" spans="1:5">
      <c r="A92">
        <v>2011</v>
      </c>
      <c r="B92" t="s">
        <v>116</v>
      </c>
      <c r="C92" t="s">
        <v>196</v>
      </c>
      <c r="D92" s="77">
        <v>125.4</v>
      </c>
      <c r="E92" s="75">
        <f>(D92-D80)/D80</f>
        <v>1.7031630170316371E-2</v>
      </c>
    </row>
    <row r="93" spans="1:5" hidden="1">
      <c r="A93">
        <v>2011</v>
      </c>
      <c r="B93" t="s">
        <v>117</v>
      </c>
      <c r="D93" s="77">
        <v>126.9</v>
      </c>
      <c r="E93" s="76"/>
    </row>
    <row r="94" spans="1:5" hidden="1">
      <c r="A94">
        <v>2011</v>
      </c>
      <c r="B94" t="s">
        <v>118</v>
      </c>
      <c r="D94" s="77">
        <v>126.9</v>
      </c>
      <c r="E94" s="76"/>
    </row>
    <row r="95" spans="1:5">
      <c r="A95">
        <v>2011</v>
      </c>
      <c r="B95" t="s">
        <v>119</v>
      </c>
      <c r="C95" t="s">
        <v>197</v>
      </c>
      <c r="D95" s="77">
        <v>126.9</v>
      </c>
      <c r="E95" s="75">
        <f>(D95-D83)/D83</f>
        <v>2.7530364372469682E-2</v>
      </c>
    </row>
    <row r="96" spans="1:5" hidden="1">
      <c r="A96">
        <v>2011</v>
      </c>
      <c r="B96" t="s">
        <v>120</v>
      </c>
      <c r="D96" s="77">
        <v>128.9</v>
      </c>
      <c r="E96" s="76"/>
    </row>
    <row r="97" spans="1:5" hidden="1">
      <c r="A97">
        <v>2011</v>
      </c>
      <c r="B97" t="s">
        <v>121</v>
      </c>
      <c r="D97" s="77">
        <v>128.9</v>
      </c>
      <c r="E97" s="76"/>
    </row>
    <row r="98" spans="1:5">
      <c r="A98">
        <v>2011</v>
      </c>
      <c r="B98" t="s">
        <v>122</v>
      </c>
      <c r="C98" t="s">
        <v>198</v>
      </c>
      <c r="D98" s="77">
        <v>128.9</v>
      </c>
      <c r="E98" s="75">
        <f>(D98-D86)/D86</f>
        <v>3.7842190016103082E-2</v>
      </c>
    </row>
    <row r="99" spans="1:5" hidden="1">
      <c r="A99">
        <v>2012</v>
      </c>
      <c r="B99" t="s">
        <v>111</v>
      </c>
      <c r="D99" s="77">
        <v>129.6</v>
      </c>
      <c r="E99" s="76"/>
    </row>
    <row r="100" spans="1:5" hidden="1">
      <c r="A100">
        <v>2012</v>
      </c>
      <c r="B100" t="s">
        <v>112</v>
      </c>
      <c r="D100" s="77">
        <v>129.6</v>
      </c>
      <c r="E100" s="76"/>
    </row>
    <row r="101" spans="1:5">
      <c r="A101">
        <v>2012</v>
      </c>
      <c r="B101" t="s">
        <v>113</v>
      </c>
      <c r="C101" t="s">
        <v>199</v>
      </c>
      <c r="D101" s="77">
        <v>130</v>
      </c>
      <c r="E101" s="75">
        <f>(D101-D89)/D89</f>
        <v>4.5016077170417959E-2</v>
      </c>
    </row>
    <row r="102" spans="1:5" hidden="1">
      <c r="A102">
        <v>2012</v>
      </c>
      <c r="B102" t="s">
        <v>114</v>
      </c>
      <c r="D102" s="77">
        <v>130.80000000000001</v>
      </c>
      <c r="E102" s="76"/>
    </row>
    <row r="103" spans="1:5" hidden="1">
      <c r="A103">
        <v>2012</v>
      </c>
      <c r="B103" t="s">
        <v>115</v>
      </c>
      <c r="D103" s="77">
        <v>131.19999999999999</v>
      </c>
      <c r="E103" s="76"/>
    </row>
    <row r="104" spans="1:5">
      <c r="A104">
        <v>2012</v>
      </c>
      <c r="B104" t="s">
        <v>116</v>
      </c>
      <c r="C104" t="s">
        <v>200</v>
      </c>
      <c r="D104" s="77">
        <v>131.19999999999999</v>
      </c>
      <c r="E104" s="75">
        <f>(D104-D92)/D92</f>
        <v>4.6251993620414537E-2</v>
      </c>
    </row>
    <row r="105" spans="1:5" hidden="1">
      <c r="A105">
        <v>2012</v>
      </c>
      <c r="B105" t="s">
        <v>117</v>
      </c>
      <c r="D105" s="77">
        <v>131.5</v>
      </c>
      <c r="E105" s="76"/>
    </row>
    <row r="106" spans="1:5" hidden="1">
      <c r="A106">
        <v>2012</v>
      </c>
      <c r="B106" t="s">
        <v>118</v>
      </c>
      <c r="D106" s="77">
        <v>131.69999999999999</v>
      </c>
      <c r="E106" s="76"/>
    </row>
    <row r="107" spans="1:5">
      <c r="A107">
        <v>2012</v>
      </c>
      <c r="B107" t="s">
        <v>119</v>
      </c>
      <c r="C107" t="s">
        <v>201</v>
      </c>
      <c r="D107" s="77">
        <v>131.69999999999999</v>
      </c>
      <c r="E107" s="75">
        <f>(D107-D95)/D95</f>
        <v>3.7825059101654714E-2</v>
      </c>
    </row>
    <row r="108" spans="1:5" hidden="1">
      <c r="A108">
        <v>2012</v>
      </c>
      <c r="B108" t="s">
        <v>120</v>
      </c>
      <c r="D108" s="77">
        <v>132.19999999999999</v>
      </c>
      <c r="E108" s="76"/>
    </row>
    <row r="109" spans="1:5" hidden="1">
      <c r="A109">
        <v>2012</v>
      </c>
      <c r="B109" t="s">
        <v>121</v>
      </c>
      <c r="D109" s="77">
        <v>132.19999999999999</v>
      </c>
      <c r="E109" s="76"/>
    </row>
    <row r="110" spans="1:5">
      <c r="A110">
        <v>2012</v>
      </c>
      <c r="B110" t="s">
        <v>122</v>
      </c>
      <c r="C110" t="s">
        <v>202</v>
      </c>
      <c r="D110" s="77">
        <v>132.19999999999999</v>
      </c>
      <c r="E110" s="75">
        <f>(D110-D98)/D98</f>
        <v>2.5601241272303978E-2</v>
      </c>
    </row>
    <row r="111" spans="1:5" hidden="1">
      <c r="A111">
        <v>2013</v>
      </c>
      <c r="B111" t="s">
        <v>111</v>
      </c>
      <c r="D111" s="77">
        <v>133.30000000000001</v>
      </c>
      <c r="E111" s="76"/>
    </row>
    <row r="112" spans="1:5" hidden="1">
      <c r="A112">
        <v>2013</v>
      </c>
      <c r="B112" t="s">
        <v>112</v>
      </c>
      <c r="D112" s="77">
        <v>133</v>
      </c>
      <c r="E112" s="76"/>
    </row>
    <row r="113" spans="1:5">
      <c r="A113">
        <v>2013</v>
      </c>
      <c r="B113" t="s">
        <v>113</v>
      </c>
      <c r="C113" t="s">
        <v>203</v>
      </c>
      <c r="D113" s="77">
        <v>133</v>
      </c>
      <c r="E113" s="75">
        <f>(D113-D101)/D101</f>
        <v>2.3076923076923078E-2</v>
      </c>
    </row>
    <row r="114" spans="1:5" hidden="1">
      <c r="A114">
        <v>2013</v>
      </c>
      <c r="B114" t="s">
        <v>114</v>
      </c>
      <c r="D114" s="77">
        <v>133.6</v>
      </c>
      <c r="E114" s="76"/>
    </row>
    <row r="115" spans="1:5" hidden="1">
      <c r="A115">
        <v>2013</v>
      </c>
      <c r="B115" t="s">
        <v>115</v>
      </c>
      <c r="D115" s="77">
        <v>134.69999999999999</v>
      </c>
      <c r="E115" s="76"/>
    </row>
    <row r="116" spans="1:5">
      <c r="A116">
        <v>2013</v>
      </c>
      <c r="B116" t="s">
        <v>116</v>
      </c>
      <c r="C116" t="s">
        <v>204</v>
      </c>
      <c r="D116" s="77">
        <v>134.69999999999999</v>
      </c>
      <c r="E116" s="75">
        <f>(D116-D104)/D104</f>
        <v>2.6676829268292686E-2</v>
      </c>
    </row>
    <row r="117" spans="1:5" hidden="1">
      <c r="A117">
        <v>2013</v>
      </c>
      <c r="B117" t="s">
        <v>117</v>
      </c>
      <c r="D117" s="77">
        <v>135.4</v>
      </c>
      <c r="E117" s="76"/>
    </row>
    <row r="118" spans="1:5" hidden="1">
      <c r="A118">
        <v>2013</v>
      </c>
      <c r="B118" t="s">
        <v>118</v>
      </c>
      <c r="D118" s="77">
        <v>135.4</v>
      </c>
      <c r="E118" s="76"/>
    </row>
    <row r="119" spans="1:5">
      <c r="A119">
        <v>2013</v>
      </c>
      <c r="B119" t="s">
        <v>119</v>
      </c>
      <c r="C119" t="s">
        <v>205</v>
      </c>
      <c r="D119" s="77">
        <v>135.4</v>
      </c>
      <c r="E119" s="75">
        <f>(D119-D107)/D107</f>
        <v>2.809415337889155E-2</v>
      </c>
    </row>
    <row r="120" spans="1:5" hidden="1">
      <c r="A120">
        <v>2013</v>
      </c>
      <c r="B120" t="s">
        <v>120</v>
      </c>
      <c r="D120" s="77">
        <v>135.5</v>
      </c>
      <c r="E120" s="76"/>
    </row>
    <row r="121" spans="1:5" hidden="1">
      <c r="A121">
        <v>2013</v>
      </c>
      <c r="B121" t="s">
        <v>121</v>
      </c>
      <c r="D121" s="77">
        <v>136</v>
      </c>
      <c r="E121" s="76"/>
    </row>
    <row r="122" spans="1:5">
      <c r="A122">
        <v>2013</v>
      </c>
      <c r="B122" t="s">
        <v>122</v>
      </c>
      <c r="C122" t="s">
        <v>206</v>
      </c>
      <c r="D122" s="77">
        <v>136</v>
      </c>
      <c r="E122" s="75">
        <f>(D122-D110)/D110</f>
        <v>2.8744326777609772E-2</v>
      </c>
    </row>
    <row r="123" spans="1:5" hidden="1">
      <c r="A123">
        <v>2014</v>
      </c>
      <c r="B123" t="s">
        <v>111</v>
      </c>
      <c r="D123" s="77">
        <v>136.80000000000001</v>
      </c>
      <c r="E123" s="76"/>
    </row>
    <row r="124" spans="1:5" hidden="1">
      <c r="A124">
        <v>2014</v>
      </c>
      <c r="B124" t="s">
        <v>112</v>
      </c>
      <c r="D124" s="77">
        <v>136.69999999999999</v>
      </c>
      <c r="E124" s="76"/>
    </row>
    <row r="125" spans="1:5">
      <c r="A125">
        <v>2014</v>
      </c>
      <c r="B125" t="s">
        <v>113</v>
      </c>
      <c r="C125" t="s">
        <v>207</v>
      </c>
      <c r="D125" s="77">
        <v>137.30000000000001</v>
      </c>
      <c r="E125" s="75">
        <f>(D125-D113)/D113</f>
        <v>3.2330827067669259E-2</v>
      </c>
    </row>
    <row r="126" spans="1:5" hidden="1">
      <c r="A126">
        <v>2014</v>
      </c>
      <c r="B126" t="s">
        <v>114</v>
      </c>
      <c r="D126" s="77">
        <v>137.5</v>
      </c>
      <c r="E126" s="76"/>
    </row>
    <row r="127" spans="1:5" hidden="1">
      <c r="A127">
        <v>2014</v>
      </c>
      <c r="B127" t="s">
        <v>115</v>
      </c>
      <c r="D127" s="77">
        <v>137.69999999999999</v>
      </c>
      <c r="E127" s="76"/>
    </row>
    <row r="128" spans="1:5">
      <c r="A128">
        <v>2014</v>
      </c>
      <c r="B128" t="s">
        <v>116</v>
      </c>
      <c r="C128" t="s">
        <v>208</v>
      </c>
      <c r="D128" s="77">
        <v>137.80000000000001</v>
      </c>
      <c r="E128" s="75">
        <f>(D128-D116)/D116</f>
        <v>2.30141054194508E-2</v>
      </c>
    </row>
    <row r="129" spans="1:5" hidden="1">
      <c r="A129">
        <v>2014</v>
      </c>
      <c r="B129" t="s">
        <v>117</v>
      </c>
      <c r="D129" s="77">
        <v>138.5</v>
      </c>
      <c r="E129" s="76"/>
    </row>
    <row r="130" spans="1:5" hidden="1">
      <c r="A130">
        <v>2014</v>
      </c>
      <c r="B130" t="s">
        <v>118</v>
      </c>
      <c r="D130" s="77">
        <v>138.4</v>
      </c>
      <c r="E130" s="76"/>
    </row>
    <row r="131" spans="1:5">
      <c r="A131">
        <v>2014</v>
      </c>
      <c r="B131" t="s">
        <v>119</v>
      </c>
      <c r="C131" t="s">
        <v>209</v>
      </c>
      <c r="D131" s="77">
        <v>138.30000000000001</v>
      </c>
      <c r="E131" s="75">
        <f>(D131-D119)/D119</f>
        <v>2.1418020679468283E-2</v>
      </c>
    </row>
    <row r="132" spans="1:5" hidden="1">
      <c r="A132">
        <v>2014</v>
      </c>
      <c r="B132" t="s">
        <v>120</v>
      </c>
      <c r="D132" s="77">
        <v>139</v>
      </c>
      <c r="E132" s="76"/>
    </row>
    <row r="133" spans="1:5" hidden="1">
      <c r="A133">
        <v>2014</v>
      </c>
      <c r="B133" t="s">
        <v>121</v>
      </c>
      <c r="D133" s="77">
        <v>138.9</v>
      </c>
      <c r="E133" s="76"/>
    </row>
    <row r="134" spans="1:5">
      <c r="A134">
        <v>2014</v>
      </c>
      <c r="B134" t="s">
        <v>122</v>
      </c>
      <c r="C134" t="s">
        <v>210</v>
      </c>
      <c r="D134" s="77">
        <v>139.1</v>
      </c>
      <c r="E134" s="75">
        <f>(D134-D122)/D122</f>
        <v>2.2794117647058781E-2</v>
      </c>
    </row>
    <row r="135" spans="1:5" hidden="1">
      <c r="A135">
        <v>2015</v>
      </c>
      <c r="B135" t="s">
        <v>111</v>
      </c>
      <c r="D135" s="77">
        <v>139.6</v>
      </c>
      <c r="E135" s="76"/>
    </row>
    <row r="136" spans="1:5" hidden="1">
      <c r="A136">
        <v>2015</v>
      </c>
      <c r="B136" t="s">
        <v>112</v>
      </c>
      <c r="D136" s="77">
        <v>139.6</v>
      </c>
      <c r="E136" s="76"/>
    </row>
    <row r="137" spans="1:5">
      <c r="A137">
        <v>2015</v>
      </c>
      <c r="B137" t="s">
        <v>113</v>
      </c>
      <c r="C137" t="s">
        <v>211</v>
      </c>
      <c r="D137" s="77">
        <v>139.6</v>
      </c>
      <c r="E137" s="75">
        <f>(D137-D125)/D125</f>
        <v>1.6751638747268628E-2</v>
      </c>
    </row>
    <row r="138" spans="1:5" hidden="1">
      <c r="A138">
        <v>2015</v>
      </c>
      <c r="B138" t="s">
        <v>114</v>
      </c>
      <c r="D138" s="77">
        <v>139.4</v>
      </c>
      <c r="E138" s="76"/>
    </row>
    <row r="139" spans="1:5" hidden="1">
      <c r="A139">
        <v>2015</v>
      </c>
      <c r="B139" t="s">
        <v>115</v>
      </c>
      <c r="D139" s="77">
        <v>139.5</v>
      </c>
      <c r="E139" s="76"/>
    </row>
    <row r="140" spans="1:5">
      <c r="A140">
        <v>2015</v>
      </c>
      <c r="B140" t="s">
        <v>116</v>
      </c>
      <c r="C140" t="s">
        <v>212</v>
      </c>
      <c r="D140" s="77">
        <v>140</v>
      </c>
      <c r="E140" s="75">
        <f>(D140-D128)/D128</f>
        <v>1.5965166908563051E-2</v>
      </c>
    </row>
    <row r="141" spans="1:5" hidden="1">
      <c r="A141">
        <v>2015</v>
      </c>
      <c r="B141" t="s">
        <v>117</v>
      </c>
      <c r="D141" s="77">
        <v>140.80000000000001</v>
      </c>
      <c r="E141" s="76"/>
    </row>
    <row r="142" spans="1:5" hidden="1">
      <c r="A142">
        <v>2015</v>
      </c>
      <c r="B142" t="s">
        <v>118</v>
      </c>
      <c r="D142" s="77">
        <v>140.80000000000001</v>
      </c>
      <c r="E142" s="76"/>
    </row>
    <row r="143" spans="1:5">
      <c r="A143">
        <v>2015</v>
      </c>
      <c r="B143" t="s">
        <v>119</v>
      </c>
      <c r="C143" t="s">
        <v>213</v>
      </c>
      <c r="D143" s="77">
        <v>140.9</v>
      </c>
      <c r="E143" s="75">
        <f>(D143-D131)/D131</f>
        <v>1.8799710773680364E-2</v>
      </c>
    </row>
    <row r="144" spans="1:5" hidden="1">
      <c r="A144">
        <v>2015</v>
      </c>
      <c r="B144" t="s">
        <v>120</v>
      </c>
      <c r="D144" s="77">
        <v>142.19999999999999</v>
      </c>
      <c r="E144" s="76"/>
    </row>
    <row r="145" spans="1:5" hidden="1">
      <c r="A145">
        <v>2015</v>
      </c>
      <c r="B145" t="s">
        <v>121</v>
      </c>
      <c r="D145" s="77">
        <v>142.1</v>
      </c>
      <c r="E145" s="76"/>
    </row>
    <row r="146" spans="1:5">
      <c r="A146">
        <v>2015</v>
      </c>
      <c r="B146" t="s">
        <v>122</v>
      </c>
      <c r="C146" t="s">
        <v>214</v>
      </c>
      <c r="D146" s="77">
        <v>142.1</v>
      </c>
      <c r="E146" s="75">
        <f>(D146-D134)/D134</f>
        <v>2.1567217828900073E-2</v>
      </c>
    </row>
    <row r="147" spans="1:5" hidden="1">
      <c r="A147">
        <v>2016</v>
      </c>
      <c r="B147" t="s">
        <v>111</v>
      </c>
      <c r="D147" s="7">
        <v>141.69999999999999</v>
      </c>
      <c r="E147" s="75"/>
    </row>
    <row r="148" spans="1:5" hidden="1">
      <c r="A148">
        <v>2016</v>
      </c>
      <c r="B148" t="s">
        <v>112</v>
      </c>
      <c r="D148" s="7">
        <v>141.69999999999999</v>
      </c>
      <c r="E148" s="75"/>
    </row>
    <row r="149" spans="1:5">
      <c r="A149">
        <v>2016</v>
      </c>
      <c r="B149" t="s">
        <v>113</v>
      </c>
      <c r="C149" t="s">
        <v>19</v>
      </c>
      <c r="D149" s="7">
        <v>141.5</v>
      </c>
      <c r="E149" s="75">
        <f>(D149-D137)/D137</f>
        <v>1.3610315186246459E-2</v>
      </c>
    </row>
    <row r="150" spans="1:5" hidden="1">
      <c r="A150">
        <v>2016</v>
      </c>
      <c r="B150" t="s">
        <v>114</v>
      </c>
      <c r="D150" s="7">
        <v>143.4</v>
      </c>
      <c r="E150" s="75"/>
    </row>
    <row r="151" spans="1:5" hidden="1">
      <c r="A151">
        <v>2016</v>
      </c>
      <c r="B151" t="s">
        <v>115</v>
      </c>
      <c r="D151" s="7">
        <v>143.19999999999999</v>
      </c>
      <c r="E151" s="75"/>
    </row>
    <row r="152" spans="1:5">
      <c r="A152">
        <v>2016</v>
      </c>
      <c r="B152" t="s">
        <v>116</v>
      </c>
      <c r="C152" t="s">
        <v>21</v>
      </c>
      <c r="D152" s="7">
        <v>143.4</v>
      </c>
      <c r="E152" s="75">
        <f>(D152-D140)/D140</f>
        <v>2.4285714285714327E-2</v>
      </c>
    </row>
    <row r="153" spans="1:5" hidden="1">
      <c r="A153">
        <v>2016</v>
      </c>
      <c r="B153" t="s">
        <v>117</v>
      </c>
      <c r="D153" s="7">
        <v>142.5</v>
      </c>
      <c r="E153" s="75"/>
    </row>
    <row r="154" spans="1:5" hidden="1">
      <c r="A154">
        <v>2016</v>
      </c>
      <c r="B154" t="s">
        <v>118</v>
      </c>
      <c r="D154" s="7">
        <v>142.5</v>
      </c>
      <c r="E154" s="75"/>
    </row>
    <row r="155" spans="1:5">
      <c r="A155">
        <v>2016</v>
      </c>
      <c r="B155" t="s">
        <v>119</v>
      </c>
      <c r="C155" t="s">
        <v>23</v>
      </c>
      <c r="D155" s="7">
        <v>142.5</v>
      </c>
      <c r="E155" s="75">
        <f>(D155-D143)/D143</f>
        <v>1.1355571327182358E-2</v>
      </c>
    </row>
    <row r="156" spans="1:5" hidden="1">
      <c r="A156">
        <v>2016</v>
      </c>
      <c r="B156" t="s">
        <v>120</v>
      </c>
      <c r="D156" s="7">
        <v>144</v>
      </c>
      <c r="E156" s="75"/>
    </row>
    <row r="157" spans="1:5" hidden="1">
      <c r="A157">
        <v>2016</v>
      </c>
      <c r="B157" t="s">
        <v>121</v>
      </c>
      <c r="D157" s="7">
        <v>144</v>
      </c>
      <c r="E157" s="75"/>
    </row>
    <row r="158" spans="1:5">
      <c r="A158">
        <v>2016</v>
      </c>
      <c r="B158" t="s">
        <v>122</v>
      </c>
      <c r="C158" t="s">
        <v>25</v>
      </c>
      <c r="D158" s="7">
        <v>143.9</v>
      </c>
      <c r="E158" s="75">
        <f>(D158-D146)/D146</f>
        <v>1.2667135819845261E-2</v>
      </c>
    </row>
    <row r="159" spans="1:5" hidden="1">
      <c r="A159">
        <v>2017</v>
      </c>
      <c r="B159" t="s">
        <v>111</v>
      </c>
      <c r="D159" s="7">
        <v>144.4</v>
      </c>
      <c r="E159" s="75"/>
    </row>
    <row r="160" spans="1:5" hidden="1">
      <c r="A160">
        <v>2017</v>
      </c>
      <c r="B160" t="s">
        <v>112</v>
      </c>
      <c r="D160" s="7">
        <v>144.5</v>
      </c>
      <c r="E160" s="75"/>
    </row>
    <row r="161" spans="1:5">
      <c r="A161">
        <v>2017</v>
      </c>
      <c r="B161" t="s">
        <v>113</v>
      </c>
      <c r="C161" t="s">
        <v>26</v>
      </c>
      <c r="D161" s="7">
        <v>144.69999999999999</v>
      </c>
      <c r="E161" s="75">
        <f>(D161-D149)/D149</f>
        <v>2.2614840989399213E-2</v>
      </c>
    </row>
    <row r="162" spans="1:5" hidden="1">
      <c r="A162">
        <v>2017</v>
      </c>
      <c r="B162" t="s">
        <v>114</v>
      </c>
      <c r="D162" s="7">
        <v>146</v>
      </c>
      <c r="E162" s="75"/>
    </row>
    <row r="163" spans="1:5" hidden="1">
      <c r="A163">
        <v>2017</v>
      </c>
      <c r="B163" t="s">
        <v>115</v>
      </c>
      <c r="D163" s="7">
        <v>146</v>
      </c>
      <c r="E163" s="75"/>
    </row>
    <row r="164" spans="1:5">
      <c r="A164">
        <v>2017</v>
      </c>
      <c r="B164" t="s">
        <v>116</v>
      </c>
      <c r="C164" t="s">
        <v>27</v>
      </c>
      <c r="D164" s="7">
        <v>146.4</v>
      </c>
      <c r="E164" s="75">
        <f>(D164-D152)/D152</f>
        <v>2.0920502092050208E-2</v>
      </c>
    </row>
    <row r="165" spans="1:5" hidden="1">
      <c r="A165">
        <v>2017</v>
      </c>
      <c r="B165" t="s">
        <v>117</v>
      </c>
      <c r="D165" s="7">
        <v>148.19999999999999</v>
      </c>
      <c r="E165" s="75"/>
    </row>
    <row r="166" spans="1:5" hidden="1">
      <c r="A166">
        <v>2017</v>
      </c>
      <c r="B166" t="s">
        <v>118</v>
      </c>
      <c r="D166" s="7">
        <v>148.30000000000001</v>
      </c>
      <c r="E166" s="75"/>
    </row>
    <row r="167" spans="1:5">
      <c r="A167">
        <v>2017</v>
      </c>
      <c r="B167" t="s">
        <v>119</v>
      </c>
      <c r="C167" t="s">
        <v>28</v>
      </c>
      <c r="D167" s="7">
        <v>148.4</v>
      </c>
      <c r="E167" s="75">
        <f>(D167-D155)/D155</f>
        <v>4.1403508771929866E-2</v>
      </c>
    </row>
    <row r="168" spans="1:5" hidden="1">
      <c r="A168">
        <v>2017</v>
      </c>
      <c r="B168" t="s">
        <v>120</v>
      </c>
      <c r="D168" s="7">
        <v>148.9</v>
      </c>
      <c r="E168" s="75"/>
    </row>
    <row r="169" spans="1:5" hidden="1">
      <c r="A169">
        <v>2017</v>
      </c>
      <c r="B169" t="s">
        <v>121</v>
      </c>
      <c r="D169" s="7">
        <v>148.69999999999999</v>
      </c>
      <c r="E169" s="75"/>
    </row>
    <row r="170" spans="1:5">
      <c r="A170">
        <v>2017</v>
      </c>
      <c r="B170" t="s">
        <v>122</v>
      </c>
      <c r="C170" t="s">
        <v>29</v>
      </c>
      <c r="D170" s="7">
        <v>149</v>
      </c>
      <c r="E170" s="75">
        <f>(D170-D158)/D158</f>
        <v>3.5441278665740053E-2</v>
      </c>
    </row>
    <row r="171" spans="1:5" hidden="1">
      <c r="A171">
        <v>2018</v>
      </c>
      <c r="B171" t="s">
        <v>111</v>
      </c>
      <c r="D171" s="7">
        <v>150.1</v>
      </c>
      <c r="E171" s="75"/>
    </row>
    <row r="172" spans="1:5" hidden="1">
      <c r="A172">
        <v>2018</v>
      </c>
      <c r="B172" t="s">
        <v>112</v>
      </c>
      <c r="D172" s="7">
        <v>150.19999999999999</v>
      </c>
      <c r="E172" s="75"/>
    </row>
    <row r="173" spans="1:5">
      <c r="A173">
        <v>2018</v>
      </c>
      <c r="B173" t="s">
        <v>113</v>
      </c>
      <c r="C173" t="s">
        <v>30</v>
      </c>
      <c r="D173" s="7">
        <v>150.19999999999999</v>
      </c>
      <c r="E173" s="75">
        <f>(D173-D161)/D161</f>
        <v>3.800967519004838E-2</v>
      </c>
    </row>
    <row r="174" spans="1:5" hidden="1">
      <c r="A174">
        <v>2018</v>
      </c>
      <c r="B174" t="s">
        <v>114</v>
      </c>
      <c r="D174" s="7">
        <v>151.19999999999999</v>
      </c>
      <c r="E174" s="75"/>
    </row>
    <row r="175" spans="1:5" hidden="1">
      <c r="A175">
        <v>2018</v>
      </c>
      <c r="B175" t="s">
        <v>115</v>
      </c>
      <c r="D175" s="7">
        <v>151.19999999999999</v>
      </c>
      <c r="E175" s="75"/>
    </row>
    <row r="176" spans="1:5">
      <c r="A176">
        <v>2018</v>
      </c>
      <c r="B176" t="s">
        <v>116</v>
      </c>
      <c r="C176" t="s">
        <v>31</v>
      </c>
      <c r="D176" s="7">
        <v>151.6</v>
      </c>
      <c r="E176" s="75">
        <f>(D176-D164)/D164</f>
        <v>3.5519125683060031E-2</v>
      </c>
    </row>
    <row r="177" spans="1:10" hidden="1">
      <c r="A177">
        <v>2018</v>
      </c>
      <c r="B177" t="s">
        <v>117</v>
      </c>
      <c r="D177" s="7">
        <v>152</v>
      </c>
      <c r="E177" s="75"/>
    </row>
    <row r="178" spans="1:10" hidden="1">
      <c r="A178">
        <v>2018</v>
      </c>
      <c r="B178" t="s">
        <v>118</v>
      </c>
      <c r="D178" s="7">
        <v>152.19999999999999</v>
      </c>
      <c r="E178" s="75"/>
    </row>
    <row r="179" spans="1:10">
      <c r="A179">
        <v>2018</v>
      </c>
      <c r="B179" t="s">
        <v>119</v>
      </c>
      <c r="C179" t="s">
        <v>32</v>
      </c>
      <c r="D179" s="7">
        <v>152.5</v>
      </c>
      <c r="E179" s="75">
        <f>(D179-D167)/D167</f>
        <v>2.7628032345013438E-2</v>
      </c>
    </row>
    <row r="180" spans="1:10" hidden="1">
      <c r="A180">
        <v>2018</v>
      </c>
      <c r="B180" t="s">
        <v>120</v>
      </c>
      <c r="D180" s="7">
        <v>153.6</v>
      </c>
      <c r="E180" s="75"/>
    </row>
    <row r="181" spans="1:10" hidden="1">
      <c r="A181">
        <v>2018</v>
      </c>
      <c r="B181" t="s">
        <v>121</v>
      </c>
      <c r="D181" s="7">
        <v>155.1</v>
      </c>
      <c r="E181" s="75"/>
    </row>
    <row r="182" spans="1:10">
      <c r="A182">
        <v>2018</v>
      </c>
      <c r="B182" t="s">
        <v>122</v>
      </c>
      <c r="C182" t="s">
        <v>105</v>
      </c>
      <c r="D182" s="7">
        <v>155</v>
      </c>
      <c r="E182" s="75">
        <f>(D182-D170)/D170</f>
        <v>4.0268456375838924E-2</v>
      </c>
    </row>
    <row r="183" spans="1:10" hidden="1">
      <c r="A183">
        <v>2019</v>
      </c>
      <c r="B183" t="s">
        <v>111</v>
      </c>
      <c r="D183" s="7">
        <v>155.69999999999999</v>
      </c>
      <c r="E183" s="75"/>
      <c r="I183" s="77"/>
      <c r="J183" s="52"/>
    </row>
    <row r="184" spans="1:10" hidden="1">
      <c r="A184">
        <v>2019</v>
      </c>
      <c r="B184" t="s">
        <v>112</v>
      </c>
      <c r="D184" s="7">
        <v>155.5</v>
      </c>
      <c r="E184" s="75"/>
      <c r="I184" s="77"/>
      <c r="J184" s="52"/>
    </row>
    <row r="185" spans="1:10">
      <c r="A185">
        <v>2019</v>
      </c>
      <c r="B185" t="s">
        <v>113</v>
      </c>
      <c r="C185" t="s">
        <v>156</v>
      </c>
      <c r="D185" s="7">
        <v>155.6</v>
      </c>
      <c r="E185" s="75">
        <f>(D185-D173)/D173</f>
        <v>3.5952063914780334E-2</v>
      </c>
      <c r="I185" s="77"/>
      <c r="J185" s="52"/>
    </row>
    <row r="186" spans="1:10" hidden="1">
      <c r="A186">
        <v>2019</v>
      </c>
      <c r="B186" t="s">
        <v>114</v>
      </c>
      <c r="D186" s="7">
        <v>158.80000000000001</v>
      </c>
      <c r="E186" s="75"/>
      <c r="I186" s="77"/>
      <c r="J186" s="52"/>
    </row>
    <row r="187" spans="1:10" hidden="1">
      <c r="A187">
        <v>2019</v>
      </c>
      <c r="B187" t="s">
        <v>115</v>
      </c>
      <c r="D187" s="7">
        <v>159</v>
      </c>
      <c r="E187" s="75"/>
      <c r="I187" s="77"/>
      <c r="J187" s="52"/>
    </row>
    <row r="188" spans="1:10">
      <c r="A188">
        <v>2019</v>
      </c>
      <c r="B188" t="s">
        <v>116</v>
      </c>
      <c r="C188" t="s">
        <v>164</v>
      </c>
      <c r="D188" s="7">
        <v>159.69999999999999</v>
      </c>
      <c r="E188" s="75">
        <f>(D188-D176)/D176</f>
        <v>5.3430079155672786E-2</v>
      </c>
      <c r="I188" s="77"/>
      <c r="J188" s="52"/>
    </row>
    <row r="189" spans="1:10" hidden="1">
      <c r="A189">
        <v>2019</v>
      </c>
      <c r="B189" t="s">
        <v>117</v>
      </c>
      <c r="D189" s="7">
        <v>161</v>
      </c>
      <c r="E189" s="75"/>
      <c r="I189" s="77"/>
      <c r="J189" s="52"/>
    </row>
    <row r="190" spans="1:10" hidden="1">
      <c r="A190">
        <v>2019</v>
      </c>
      <c r="B190" t="s">
        <v>118</v>
      </c>
      <c r="D190" s="7">
        <v>161.19999999999999</v>
      </c>
      <c r="E190" s="75"/>
      <c r="I190" s="77"/>
      <c r="J190" s="52"/>
    </row>
    <row r="191" spans="1:10">
      <c r="A191">
        <v>2019</v>
      </c>
      <c r="B191" t="s">
        <v>119</v>
      </c>
      <c r="C191" t="s">
        <v>165</v>
      </c>
      <c r="D191" s="7">
        <v>161.69999999999999</v>
      </c>
      <c r="E191" s="75">
        <f>(D191-D179)/D179</f>
        <v>6.0327868852458943E-2</v>
      </c>
      <c r="G191" s="11"/>
      <c r="I191" s="77"/>
      <c r="J191" s="52"/>
    </row>
    <row r="192" spans="1:10" hidden="1">
      <c r="A192">
        <v>2019</v>
      </c>
      <c r="B192" t="s">
        <v>120</v>
      </c>
      <c r="D192" s="7">
        <v>161.9</v>
      </c>
      <c r="E192" s="75"/>
      <c r="I192" s="77"/>
      <c r="J192" s="52"/>
    </row>
    <row r="193" spans="1:10" hidden="1">
      <c r="A193">
        <v>2019</v>
      </c>
      <c r="B193" t="s">
        <v>121</v>
      </c>
      <c r="D193" s="7">
        <v>162.1</v>
      </c>
      <c r="E193" s="75"/>
      <c r="I193" s="77"/>
      <c r="J193" s="52"/>
    </row>
    <row r="194" spans="1:10">
      <c r="A194">
        <v>2019</v>
      </c>
      <c r="B194" t="s">
        <v>122</v>
      </c>
      <c r="C194" t="s">
        <v>169</v>
      </c>
      <c r="D194" s="7">
        <v>162.1</v>
      </c>
      <c r="E194" s="75">
        <f>(D194-D182)/D182</f>
        <v>4.5806451612903192E-2</v>
      </c>
      <c r="F194" s="16"/>
      <c r="I194" s="77"/>
      <c r="J194" s="52"/>
    </row>
    <row r="195" spans="1:10" hidden="1">
      <c r="A195">
        <v>2020</v>
      </c>
      <c r="B195" t="s">
        <v>111</v>
      </c>
      <c r="D195" s="7">
        <v>162.6</v>
      </c>
      <c r="E195" s="75"/>
      <c r="F195" s="16"/>
      <c r="I195" s="77"/>
      <c r="J195" s="52"/>
    </row>
    <row r="196" spans="1:10" hidden="1">
      <c r="A196">
        <v>2020</v>
      </c>
      <c r="B196" t="s">
        <v>112</v>
      </c>
      <c r="D196" s="7">
        <v>162.80000000000001</v>
      </c>
      <c r="E196" s="75"/>
      <c r="F196" s="16"/>
      <c r="I196" s="77"/>
      <c r="J196" s="52"/>
    </row>
    <row r="197" spans="1:10">
      <c r="A197">
        <v>2020</v>
      </c>
      <c r="B197" t="s">
        <v>113</v>
      </c>
      <c r="C197" t="s">
        <v>170</v>
      </c>
      <c r="D197" s="7">
        <v>162.80000000000001</v>
      </c>
      <c r="E197" s="75">
        <f>(D197-D185)/D185</f>
        <v>4.6272493573264892E-2</v>
      </c>
      <c r="F197" s="16"/>
      <c r="I197" s="77"/>
      <c r="J197" s="52"/>
    </row>
    <row r="198" spans="1:10" hidden="1">
      <c r="A198">
        <v>2020</v>
      </c>
      <c r="B198" t="s">
        <v>114</v>
      </c>
      <c r="D198" s="7">
        <v>162.80000000000001</v>
      </c>
      <c r="E198" s="75"/>
      <c r="F198" s="16"/>
      <c r="I198" s="77"/>
      <c r="J198" s="52"/>
    </row>
    <row r="199" spans="1:10" hidden="1">
      <c r="A199">
        <v>2020</v>
      </c>
      <c r="B199" t="s">
        <v>115</v>
      </c>
      <c r="D199" s="77">
        <v>161.80000000000001</v>
      </c>
      <c r="E199" s="75"/>
      <c r="I199" s="77"/>
      <c r="J199" s="52"/>
    </row>
    <row r="200" spans="1:10">
      <c r="A200">
        <v>2020</v>
      </c>
      <c r="B200" t="s">
        <v>116</v>
      </c>
      <c r="C200" t="s">
        <v>231</v>
      </c>
      <c r="D200" s="77">
        <v>161.5</v>
      </c>
      <c r="E200" s="75">
        <f>(D200-D188)/D188</f>
        <v>1.1271133375078344E-2</v>
      </c>
      <c r="I200" s="77"/>
      <c r="J200" s="52"/>
    </row>
    <row r="201" spans="1:10" hidden="1">
      <c r="A201">
        <v>2020</v>
      </c>
      <c r="B201" t="s">
        <v>117</v>
      </c>
      <c r="D201" s="77">
        <v>162</v>
      </c>
      <c r="E201" s="75"/>
      <c r="I201" s="77"/>
      <c r="J201" s="52"/>
    </row>
    <row r="202" spans="1:10" hidden="1">
      <c r="A202">
        <v>2020</v>
      </c>
      <c r="B202" t="s">
        <v>118</v>
      </c>
      <c r="D202" s="77">
        <v>161.6</v>
      </c>
      <c r="E202" s="75"/>
      <c r="I202" s="77"/>
      <c r="J202" s="52"/>
    </row>
    <row r="203" spans="1:10">
      <c r="A203">
        <v>2020</v>
      </c>
      <c r="B203" t="s">
        <v>119</v>
      </c>
      <c r="C203" t="s">
        <v>252</v>
      </c>
      <c r="D203" s="77">
        <v>161.30000000000001</v>
      </c>
      <c r="E203" s="75">
        <f>(D203-D191)/D191</f>
        <v>-2.4737167594309048E-3</v>
      </c>
      <c r="I203" s="77"/>
      <c r="J203" s="52"/>
    </row>
    <row r="204" spans="1:10" hidden="1">
      <c r="A204">
        <v>2020</v>
      </c>
      <c r="B204" t="s">
        <v>120</v>
      </c>
    </row>
    <row r="205" spans="1:10" hidden="1">
      <c r="A205">
        <v>2020</v>
      </c>
      <c r="B205" t="s">
        <v>121</v>
      </c>
    </row>
    <row r="206" spans="1:10" hidden="1">
      <c r="A206">
        <v>2020</v>
      </c>
      <c r="B206" t="s">
        <v>122</v>
      </c>
      <c r="C206" t="s">
        <v>251</v>
      </c>
    </row>
    <row r="207" spans="1:10">
      <c r="A207">
        <v>2020</v>
      </c>
      <c r="B207" t="s">
        <v>122</v>
      </c>
      <c r="C207" t="s">
        <v>251</v>
      </c>
    </row>
  </sheetData>
  <autoFilter ref="A13:E206" xr:uid="{00000000-0009-0000-0000-000005000000}">
    <filterColumn colId="4">
      <customFilters>
        <customFilter operator="notEqual" val=" "/>
      </customFilters>
    </filterColumn>
  </autoFilter>
  <mergeCells count="1">
    <mergeCell ref="A1:E1"/>
  </mergeCells>
  <phoneticPr fontId="45" type="noConversion"/>
  <hyperlinks>
    <hyperlink ref="B10" r:id="rId1" xr:uid="{00000000-0004-0000-0500-000000000000}"/>
  </hyperlinks>
  <pageMargins left="0.7" right="0.7" top="0.75" bottom="0.75" header="0.3" footer="0.3"/>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105"/>
  <sheetViews>
    <sheetView topLeftCell="A7" zoomScale="102" zoomScaleNormal="102" workbookViewId="0">
      <selection activeCell="AH18" sqref="AH18"/>
    </sheetView>
  </sheetViews>
  <sheetFormatPr defaultColWidth="8.81640625" defaultRowHeight="14.5" outlineLevelCol="1"/>
  <cols>
    <col min="1" max="1" width="12.26953125" bestFit="1" customWidth="1"/>
    <col min="2" max="2" width="24.1796875" customWidth="1"/>
    <col min="3" max="18" width="6.453125" hidden="1" customWidth="1" outlineLevel="1"/>
    <col min="19" max="19" width="6.453125" hidden="1" customWidth="1" collapsed="1"/>
    <col min="20" max="26" width="6.453125" hidden="1" customWidth="1"/>
    <col min="27" max="30" width="6.453125" customWidth="1"/>
    <col min="31" max="33" width="7.453125" customWidth="1"/>
    <col min="34" max="34" width="12.7265625" style="8" customWidth="1"/>
    <col min="35" max="47" width="8.26953125" customWidth="1"/>
    <col min="50" max="50" width="12.7265625" customWidth="1"/>
    <col min="51" max="51" width="5.81640625" bestFit="1" customWidth="1"/>
  </cols>
  <sheetData>
    <row r="1" spans="1:51">
      <c r="A1" s="228" t="s">
        <v>242</v>
      </c>
      <c r="B1" s="229"/>
      <c r="AH1"/>
    </row>
    <row r="3" spans="1:51">
      <c r="A3" s="80" t="s">
        <v>1</v>
      </c>
      <c r="B3" s="45" t="s">
        <v>371</v>
      </c>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139"/>
      <c r="AI3" s="24"/>
      <c r="AJ3" s="24"/>
      <c r="AK3" s="24"/>
      <c r="AL3" s="24"/>
      <c r="AM3" s="24"/>
      <c r="AN3" s="24"/>
      <c r="AO3" s="24"/>
      <c r="AP3" s="24"/>
      <c r="AQ3" s="24"/>
      <c r="AR3" s="24"/>
      <c r="AS3" s="24"/>
      <c r="AT3" s="24"/>
      <c r="AU3" s="24"/>
      <c r="AV3" s="24"/>
      <c r="AW3" s="24"/>
      <c r="AX3" s="24"/>
      <c r="AY3" s="24"/>
    </row>
    <row r="4" spans="1:51">
      <c r="A4" s="80" t="s">
        <v>110</v>
      </c>
      <c r="B4" s="45" t="s">
        <v>370</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139"/>
      <c r="AI4" s="24"/>
      <c r="AJ4" s="24"/>
      <c r="AK4" s="24"/>
      <c r="AL4" s="24"/>
      <c r="AM4" s="24"/>
      <c r="AN4" s="24"/>
      <c r="AO4" s="24"/>
      <c r="AP4" s="24"/>
      <c r="AQ4" s="24"/>
      <c r="AR4" s="24"/>
      <c r="AS4" s="24"/>
      <c r="AT4" s="24"/>
      <c r="AU4" s="24"/>
      <c r="AV4" s="24"/>
      <c r="AW4" s="24"/>
      <c r="AX4" s="24"/>
      <c r="AY4" s="24"/>
    </row>
    <row r="5" spans="1:51">
      <c r="A5" s="80" t="s">
        <v>47</v>
      </c>
      <c r="B5" s="16" t="s">
        <v>442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139"/>
      <c r="AI5" s="24"/>
      <c r="AJ5" s="24"/>
      <c r="AK5" s="24" t="s">
        <v>461</v>
      </c>
      <c r="AL5" s="24"/>
      <c r="AM5" s="24"/>
      <c r="AN5" s="24"/>
      <c r="AO5" s="24"/>
      <c r="AP5" s="24"/>
      <c r="AQ5" s="24"/>
      <c r="AR5" s="24"/>
      <c r="AS5" s="24"/>
      <c r="AT5" s="24"/>
      <c r="AU5" s="24"/>
      <c r="AV5" s="24"/>
      <c r="AW5" s="24"/>
      <c r="AX5" s="24"/>
      <c r="AY5" s="24"/>
    </row>
    <row r="6" spans="1:51">
      <c r="A6" s="80" t="s">
        <v>215</v>
      </c>
      <c r="B6" s="69" t="s">
        <v>443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139"/>
      <c r="AI6" s="24"/>
      <c r="AJ6" s="24"/>
      <c r="AK6" s="24"/>
      <c r="AL6" s="24"/>
      <c r="AM6" s="24"/>
      <c r="AN6" s="24"/>
      <c r="AO6" s="24"/>
      <c r="AP6" s="24"/>
      <c r="AQ6" s="24"/>
      <c r="AR6" s="24"/>
      <c r="AS6" s="24"/>
      <c r="AT6" s="24"/>
      <c r="AU6" s="24"/>
      <c r="AV6" s="24"/>
      <c r="AW6" s="24"/>
      <c r="AX6" s="24"/>
      <c r="AY6" s="24"/>
    </row>
    <row r="7" spans="1:51">
      <c r="A7" s="80" t="s">
        <v>216</v>
      </c>
      <c r="B7" s="24" t="s">
        <v>365</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row>
    <row r="8" spans="1:51">
      <c r="A8" s="143" t="s">
        <v>335</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row>
    <row r="9" spans="1:51">
      <c r="AH9"/>
      <c r="AI9" s="249" t="s">
        <v>333</v>
      </c>
      <c r="AJ9" s="250"/>
      <c r="AK9" s="250"/>
      <c r="AL9" s="250"/>
      <c r="AM9" s="251"/>
      <c r="AN9" s="76"/>
      <c r="AO9" s="76"/>
      <c r="AP9" s="192"/>
      <c r="AQ9" s="76"/>
      <c r="AR9" s="76"/>
      <c r="AS9" s="76"/>
      <c r="AT9" s="76"/>
      <c r="AU9" s="76"/>
      <c r="AV9" s="244" t="s">
        <v>235</v>
      </c>
      <c r="AW9" s="245"/>
      <c r="AX9" s="246"/>
    </row>
    <row r="10" spans="1:51" ht="50.25" customHeight="1">
      <c r="B10" s="25" t="s">
        <v>336</v>
      </c>
      <c r="C10" s="25" t="s">
        <v>211</v>
      </c>
      <c r="D10" s="25" t="s">
        <v>212</v>
      </c>
      <c r="E10" s="25" t="s">
        <v>213</v>
      </c>
      <c r="F10" s="25" t="s">
        <v>214</v>
      </c>
      <c r="G10" s="25" t="s">
        <v>19</v>
      </c>
      <c r="H10" s="25" t="s">
        <v>21</v>
      </c>
      <c r="I10" s="25" t="s">
        <v>23</v>
      </c>
      <c r="J10" s="25" t="s">
        <v>25</v>
      </c>
      <c r="K10" s="25" t="s">
        <v>26</v>
      </c>
      <c r="L10" s="25" t="s">
        <v>27</v>
      </c>
      <c r="M10" s="25" t="s">
        <v>28</v>
      </c>
      <c r="N10" s="25" t="s">
        <v>29</v>
      </c>
      <c r="O10" s="25" t="s">
        <v>30</v>
      </c>
      <c r="P10" s="25" t="s">
        <v>31</v>
      </c>
      <c r="Q10" s="25" t="s">
        <v>32</v>
      </c>
      <c r="R10" s="25" t="s">
        <v>105</v>
      </c>
      <c r="S10" s="25" t="s">
        <v>156</v>
      </c>
      <c r="T10" s="25" t="s">
        <v>164</v>
      </c>
      <c r="U10" s="25" t="s">
        <v>165</v>
      </c>
      <c r="V10" s="25" t="s">
        <v>169</v>
      </c>
      <c r="W10" s="25" t="s">
        <v>170</v>
      </c>
      <c r="X10" s="25" t="s">
        <v>231</v>
      </c>
      <c r="Y10" s="25" t="s">
        <v>252</v>
      </c>
      <c r="Z10" s="25" t="s">
        <v>334</v>
      </c>
      <c r="AA10" s="186" t="s">
        <v>440</v>
      </c>
      <c r="AB10" s="185" t="s">
        <v>445</v>
      </c>
      <c r="AC10" s="185" t="s">
        <v>447</v>
      </c>
      <c r="AD10" s="185" t="s">
        <v>450</v>
      </c>
      <c r="AE10" s="185" t="s">
        <v>453</v>
      </c>
      <c r="AF10" s="185" t="s">
        <v>455</v>
      </c>
      <c r="AG10" s="185" t="s">
        <v>464</v>
      </c>
      <c r="AH10" s="73" t="s">
        <v>217</v>
      </c>
      <c r="AI10" s="25" t="s">
        <v>157</v>
      </c>
      <c r="AJ10" s="25" t="s">
        <v>337</v>
      </c>
      <c r="AK10" s="25" t="s">
        <v>171</v>
      </c>
      <c r="AL10" s="25" t="s">
        <v>239</v>
      </c>
      <c r="AM10" s="172" t="s">
        <v>253</v>
      </c>
      <c r="AN10" s="180" t="s">
        <v>433</v>
      </c>
      <c r="AO10" s="180" t="s">
        <v>441</v>
      </c>
      <c r="AP10" s="180" t="s">
        <v>446</v>
      </c>
      <c r="AQ10" s="180" t="s">
        <v>448</v>
      </c>
      <c r="AR10" s="180" t="s">
        <v>451</v>
      </c>
      <c r="AS10" s="180" t="s">
        <v>452</v>
      </c>
      <c r="AT10" s="180" t="s">
        <v>456</v>
      </c>
      <c r="AU10" s="180" t="s">
        <v>466</v>
      </c>
      <c r="AV10" s="84" t="s">
        <v>15</v>
      </c>
      <c r="AW10" s="84" t="s">
        <v>17</v>
      </c>
      <c r="AX10" s="85" t="s">
        <v>217</v>
      </c>
    </row>
    <row r="11" spans="1:51">
      <c r="B11" s="11" t="s">
        <v>131</v>
      </c>
      <c r="C11" s="140">
        <v>4.6373251014045991</v>
      </c>
      <c r="D11" s="140">
        <v>4.7091737227417862</v>
      </c>
      <c r="E11" s="140">
        <v>4.9113576499758702</v>
      </c>
      <c r="F11" s="140">
        <v>4.9684328386149561</v>
      </c>
      <c r="G11" s="140">
        <v>4.8256366382644789</v>
      </c>
      <c r="H11" s="140">
        <v>4.8737230790303627</v>
      </c>
      <c r="I11" s="140">
        <v>4.882223013806481</v>
      </c>
      <c r="J11" s="140">
        <v>4.9808389957288366</v>
      </c>
      <c r="K11" s="140">
        <v>5.0114097371059216</v>
      </c>
      <c r="L11" s="140">
        <v>5.0624840114118035</v>
      </c>
      <c r="M11" s="140">
        <v>5.0998595937974951</v>
      </c>
      <c r="N11" s="140">
        <v>5.1764624307779012</v>
      </c>
      <c r="O11" s="140">
        <v>5.385186416969229</v>
      </c>
      <c r="P11" s="140">
        <v>5.4347651675552839</v>
      </c>
      <c r="Q11" s="140">
        <v>5.4413388886718597</v>
      </c>
      <c r="R11" s="140">
        <v>5.4652562013010568</v>
      </c>
      <c r="S11" s="140">
        <v>5.7393606000293147</v>
      </c>
      <c r="T11" s="140">
        <v>5.8058226293627051</v>
      </c>
      <c r="U11" s="140">
        <v>5.8919650500731153</v>
      </c>
      <c r="V11" s="140">
        <v>5.8844702945800034</v>
      </c>
      <c r="W11" s="140">
        <v>5.9783766173606026</v>
      </c>
      <c r="X11" s="140">
        <v>6.0920499595731634</v>
      </c>
      <c r="Y11" s="140">
        <v>6.1007742456593848</v>
      </c>
      <c r="Z11" s="177">
        <v>6.22</v>
      </c>
      <c r="AA11" s="177">
        <v>6.26</v>
      </c>
      <c r="AB11" s="177">
        <v>6.42</v>
      </c>
      <c r="AC11" s="177">
        <v>6.32</v>
      </c>
      <c r="AD11" s="177">
        <v>6.63</v>
      </c>
      <c r="AE11" s="177">
        <v>6.63</v>
      </c>
      <c r="AF11" s="177">
        <v>7.47</v>
      </c>
      <c r="AG11" s="177">
        <v>8.01</v>
      </c>
      <c r="AH11" s="163">
        <f>(AG11-AC11)/AC11</f>
        <v>0.26740506329113917</v>
      </c>
      <c r="AJ11" s="142"/>
      <c r="AK11" s="86" t="s">
        <v>238</v>
      </c>
      <c r="AV11" s="149">
        <v>2016</v>
      </c>
      <c r="AW11" s="149" t="s">
        <v>19</v>
      </c>
      <c r="AX11" s="164">
        <f t="shared" ref="AX11" si="0">($G$11/$C$11-1)</f>
        <v>4.0607792799094877E-2</v>
      </c>
      <c r="AY11" s="156"/>
    </row>
    <row r="12" spans="1:51">
      <c r="B12" t="s">
        <v>100</v>
      </c>
      <c r="C12" s="141">
        <v>3.51</v>
      </c>
      <c r="D12" s="141">
        <v>3.6</v>
      </c>
      <c r="E12" s="141">
        <v>3.81</v>
      </c>
      <c r="F12" s="141">
        <v>3.74</v>
      </c>
      <c r="G12" s="141">
        <v>3.7</v>
      </c>
      <c r="H12" s="141">
        <v>3.68</v>
      </c>
      <c r="I12" s="141">
        <v>3.63</v>
      </c>
      <c r="J12" s="141">
        <v>3.68</v>
      </c>
      <c r="K12" s="141">
        <v>3.76</v>
      </c>
      <c r="L12" s="141">
        <v>3.75</v>
      </c>
      <c r="M12" s="141">
        <v>3.82</v>
      </c>
      <c r="N12" s="141">
        <v>3.8</v>
      </c>
      <c r="O12" s="141">
        <v>4.08</v>
      </c>
      <c r="P12" s="141">
        <v>4.1900000000000004</v>
      </c>
      <c r="Q12" s="141">
        <v>4.21</v>
      </c>
      <c r="R12" s="141">
        <v>3.94</v>
      </c>
      <c r="S12" s="141">
        <v>4</v>
      </c>
      <c r="T12" s="141">
        <v>4.08</v>
      </c>
      <c r="U12" s="141">
        <v>4.1783381952152396</v>
      </c>
      <c r="V12" s="141">
        <v>4.0599999999999996</v>
      </c>
      <c r="W12" s="141">
        <v>3.9862925617722</v>
      </c>
      <c r="X12" s="141">
        <v>4.0484271027430596</v>
      </c>
      <c r="Y12" s="141">
        <v>4.2154031386886501</v>
      </c>
      <c r="Z12" s="178">
        <v>4.42</v>
      </c>
      <c r="AA12" s="178">
        <v>4.4800000000000004</v>
      </c>
      <c r="AB12" s="178">
        <v>4.43</v>
      </c>
      <c r="AC12" s="178">
        <v>4.7</v>
      </c>
      <c r="AD12" s="178">
        <v>5.0199999999999996</v>
      </c>
      <c r="AE12" s="178">
        <v>5.2</v>
      </c>
      <c r="AF12" s="178">
        <v>5.44</v>
      </c>
      <c r="AG12" s="178">
        <v>6.08</v>
      </c>
      <c r="AH12" s="163">
        <f t="shared" ref="AH12:AH75" si="1">(AG12-AC12)/AC12</f>
        <v>0.29361702127659572</v>
      </c>
      <c r="AI12" s="165">
        <f>IF(AND((U12-Q12)/Q12&gt;0, $AX$25&gt;0),((U12-Q12)/Q12)-$AX$25,IF(((U12-Q12)/Q12)=0,-$AX$25,IF(AND((U12-Q12)/Q12&lt;0,$AX$25&gt;0),((U12-Q12)/Q12)-$AX$25,((U12-Q12)/Q12)-$AX$25)))</f>
        <v>-9.0335927706769029E-2</v>
      </c>
      <c r="AJ12" s="165">
        <f>IF(AND((V12-R12)/R12&gt;0, $AX$26&gt;0),((V12-R12)/R12)-$AX$26,IF(((V12-R12)/R12)=0,-$AX$26,IF(AND((V12-R12)/R12&lt;0,$AX$26&gt;0),((V12-R12)/R12)-$AX$26,((V12-R12)/R12)-$AX$26)))</f>
        <v>-4.62484429597005E-2</v>
      </c>
      <c r="AK12" s="165">
        <f>IF(AND((W12-S12)/S12&gt;0, $AX$27&gt;0),((W12-S12)/S12)-$AX$27,IF(((W12-S12)/S12)=0,-$AX$27,IF(AND((W12-S12)/S12&lt;0,$AX$27&gt;0),((W12-S12)/S12)-$AX$27,((W12-S12)/S12)-$AX$27)))</f>
        <v>-4.5071919693102869E-2</v>
      </c>
      <c r="AL12" s="165">
        <f>IF(AND((X12-T12)/T12&gt;0, $AX$28&gt;0),((X12-T12)/T12)-$AX$28,IF(((X12-T12)/T12)=0,-$AX$28,IF(AND((X12-T12)/T12&lt;0,$AX$28&gt;0),((X12-T12)/T12)-$AX$28,((X12-T12)/T12)-$AX$28)))</f>
        <v>-5.7038502504430946E-2</v>
      </c>
      <c r="AM12" s="165">
        <f t="shared" ref="AM12:AM17" si="2">IF(AND((Y12-U12)/U12&gt;0, $AX$29&gt;0),((Y12-U12)/U12)-$AX$29,IF(((Y12-U12)/U12)=0,-$AX$29,IF(AND((Y12-U12)/U12&lt;0,$AX$29&gt;0),((Y12-U12)/U12)-$AX$29,((Y12-U12)/U12)-$AX$29)))</f>
        <v>-2.6568914767020176E-2</v>
      </c>
      <c r="AN12" s="179">
        <f t="shared" ref="AN12:AN17" si="3">IF(AND((Z12-V12)/V12&gt;0, $AX$30&gt;0),((Z12-V12)/V12)-$AX$30,IF(((Z12-V12)/V12)=0,-$AX$30,IF(AND((Z12-V12)/V12&lt;0,$AX$30&gt;0),((Z12-V12)/V12)-$AX$30,((Z12-V12)/V12)-$AX$30)))</f>
        <v>3.1650425000288446E-2</v>
      </c>
      <c r="AO12" s="179">
        <f>IF(AND((AA12-W12)/W12&gt;0, $AX$31&gt;0),((AA12-W12)/W12)-$AX$31,IF(((AA12-W12)/W12)=0,-$AX$31,IF(AND((AA12-W12)/W12&lt;0,$AX$31&gt;0),((AA12-W12)/W12)-$AX$31,((AA12-W12)/W12)-$AX$31)))</f>
        <v>7.6744281283095447E-2</v>
      </c>
      <c r="AP12" s="179">
        <f>IF(AND((AB12-X12)/X12&gt;0, $AX$32&gt;0),((AB12-X12)/X12)-$AX$32,IF(((AB12-X12)/X12)=0,-$AX$32,IF(AND((AB12-X12)/X12&lt;0,$AX$32&gt;0),((AB12-X12)/X12)-$AX$32,((AB12-X12)/X12)-$AX$32)))</f>
        <v>4.0419674094635705E-2</v>
      </c>
      <c r="AQ12" s="179">
        <f>IF(AND((AC12-Y12)/Y12&gt;0, $AX$33&gt;0),((AC12-Y12)/Y12)-$AX$33,IF(((AC12-Y12)/Y12)=0,-$AX$33,IF(AND((AC12-Y12)/Y12&lt;0,$AX$33&gt;0),((AC12-Y12)/Y12)-$AX$33,((AC12-Y12)/Y12)-$AX$33)))</f>
        <v>7.9024516982495074E-2</v>
      </c>
      <c r="AR12" s="179">
        <f>IF(AND((AD12-Z12)/Z12&gt;0, $AX$34&gt;0),((AD12-Z12)/Z12)-$AX$34,IF(((AD12-Z12)/Z12)=0,-$AX$34,IF(AND((AD12-Z12)/Z12&lt;0,$AX$34&gt;0),((AD12-Z12)/Z12)-$AX$34,((AD12-Z12)/Z12)-$AX$34)))</f>
        <v>6.9830207621015078E-2</v>
      </c>
      <c r="AS12" s="179">
        <f>IF(AND((AE12-AA12)/AA12&gt;0, $AX$35&gt;0),((AE12-AA12)/AA12)-$AX$35,IF(((AE12-AA12)/AA12)=0,-$AX$35,IF(AND((AE12-AA12)/AA12&lt;0,$AX$35&gt;0),((AE12-AA12)/AA12)-$AX$35,((AE12-AA12)/AA12)-$AX$35)))</f>
        <v>0.10160885440438144</v>
      </c>
      <c r="AT12" s="179">
        <f>IF(AND((AF12-AB12)/AB12&gt;0, $AX$36&gt;0),((AF12-AB12)/AB12)-$AX$36,IF(((AF12-AB12)/AB12)=0,-$AX$36,IF(AND((AF12-AB12)/AB12&lt;0,$AX$36&gt;0),((AF12-AB12)/AB12)-$AX$36,((AF12-AB12)/AB12)-$AX$36)))</f>
        <v>6.4439568785468859E-2</v>
      </c>
      <c r="AU12" s="179">
        <f>IF(AND((AG12-AC12)/AC12&gt;0, $AX$37&gt;0),((AG12-AC12)/AC12)-$AX$37,IF(((AG12-AC12)/AC12)=0,-$AX$37,IF(AND((AG12-AC12)/AC12&lt;0,$AX$37&gt;0),((AG12-AC12)/AC12)-$AX$37,((AG12-AC12)/AC12)-$AX$37)))</f>
        <v>2.6211957985456613E-2</v>
      </c>
      <c r="AV12" s="149">
        <v>2016</v>
      </c>
      <c r="AW12" s="149" t="s">
        <v>21</v>
      </c>
      <c r="AX12" s="164">
        <f>($H$11/$D$11-1)</f>
        <v>3.4942299005433997E-2</v>
      </c>
      <c r="AY12" s="156"/>
    </row>
    <row r="13" spans="1:51" ht="15.75" customHeight="1">
      <c r="B13" t="s">
        <v>264</v>
      </c>
      <c r="C13" s="141">
        <v>6.24</v>
      </c>
      <c r="D13" s="141">
        <v>6.24</v>
      </c>
      <c r="E13" s="141">
        <v>6.36</v>
      </c>
      <c r="F13" s="141">
        <v>6.48</v>
      </c>
      <c r="G13" s="141">
        <v>8.3800000000000008</v>
      </c>
      <c r="H13" s="141">
        <v>6.9</v>
      </c>
      <c r="I13" s="141">
        <v>6.96</v>
      </c>
      <c r="J13" s="141">
        <v>6.92</v>
      </c>
      <c r="K13" s="141">
        <v>6.48</v>
      </c>
      <c r="L13" s="141">
        <v>6.45</v>
      </c>
      <c r="M13" s="141">
        <v>6.72</v>
      </c>
      <c r="N13" s="141">
        <v>6.86</v>
      </c>
      <c r="O13" s="141">
        <v>8.2100000000000009</v>
      </c>
      <c r="P13" s="141">
        <v>8.16</v>
      </c>
      <c r="Q13" s="141">
        <v>7.6</v>
      </c>
      <c r="R13" s="141">
        <v>7.96</v>
      </c>
      <c r="S13" s="141">
        <v>7.56</v>
      </c>
      <c r="T13" s="141">
        <v>7.84</v>
      </c>
      <c r="U13" s="141">
        <v>7.88</v>
      </c>
      <c r="V13" s="141">
        <v>7.8</v>
      </c>
      <c r="W13" s="141">
        <v>7.67</v>
      </c>
      <c r="X13" s="141">
        <v>8.33</v>
      </c>
      <c r="Y13" s="141">
        <v>9.65</v>
      </c>
      <c r="Z13" s="178">
        <v>9.9</v>
      </c>
      <c r="AA13" s="178">
        <v>10.26</v>
      </c>
      <c r="AB13" s="178">
        <v>10.38</v>
      </c>
      <c r="AC13" s="178">
        <v>10.29</v>
      </c>
      <c r="AD13" s="178">
        <v>10.61</v>
      </c>
      <c r="AE13" s="178">
        <v>10.73</v>
      </c>
      <c r="AF13" s="178">
        <v>11.24</v>
      </c>
      <c r="AG13" s="178">
        <v>11.27</v>
      </c>
      <c r="AH13" s="163">
        <f t="shared" si="1"/>
        <v>9.5238095238095288E-2</v>
      </c>
      <c r="AI13" s="165">
        <f t="shared" ref="AI13:AI76" si="4">IF(AND((U13-Q13)/Q13&gt;0, $AX$25&gt;0),((U13-Q13)/Q13)-$AX$25,IF(((U13-Q13)/Q13)=0,-$AX$25,IF(AND((U13-Q13)/Q13&lt;0,$AX$25&gt;0),((U13-Q13)/Q13)-$AX$25,((U13-Q13)/Q13)-$AX$25)))</f>
        <v>-4.5973203729891304E-2</v>
      </c>
      <c r="AJ13" s="165">
        <f t="shared" ref="AJ13:AJ76" si="5">IF(AND((V13-R13)/R13&gt;0, $AX$26&gt;0),((V13-R13)/R13)-$AX$26,IF(((V13-R13)/R13)=0,-$AX$26,IF(AND((V13-R13)/R13&lt;0,$AX$26&gt;0),((V13-R13)/R13)-$AX$26,((V13-R13)/R13)-$AX$26)))</f>
        <v>-9.6805798264141416E-2</v>
      </c>
      <c r="AK13" s="165">
        <f t="shared" ref="AK13:AK76" si="6">IF(AND((W13-S13)/S13&gt;0, $AX$27&gt;0),((W13-S13)/S13)-$AX$27,IF(((W13-S13)/S13)=0,-$AX$27,IF(AND((W13-S13)/S13&lt;0,$AX$27&gt;0),((W13-S13)/S13)-$AX$27,((W13-S13)/S13)-$AX$27)))</f>
        <v>-2.7094795585888287E-2</v>
      </c>
      <c r="AL13" s="165">
        <f t="shared" ref="AL13:AL76" si="7">IF(AND((X13-T13)/T13&gt;0, $AX$28&gt;0),((X13-T13)/T13)-$AX$28,IF(((X13-T13)/T13)=0,-$AX$28,IF(AND((X13-T13)/T13&lt;0,$AX$28&gt;0),((X13-T13)/T13)-$AX$28,((X13-T13)/T13)-$AX$28)))</f>
        <v>1.3199952705603507E-2</v>
      </c>
      <c r="AM13" s="165">
        <f t="shared" si="2"/>
        <v>0.189179636556744</v>
      </c>
      <c r="AN13" s="179">
        <f t="shared" si="3"/>
        <v>0.21221124349214143</v>
      </c>
      <c r="AO13" s="179">
        <f t="shared" ref="AO13:AO76" si="8">IF(AND((AA13-W13)/W13&gt;0, $AX$31&gt;0),((AA13-W13)/W13)-$AX$31,IF(((AA13-W13)/W13)=0,-$AX$31,IF(AND((AA13-W13)/W13&lt;0,$AX$31&gt;0),((AA13-W13)/W13)-$AX$31,((AA13-W13)/W13)-$AX$31)))</f>
        <v>0.29057227066457908</v>
      </c>
      <c r="AP13" s="179">
        <f t="shared" ref="AP13:AP76" si="9">IF(AND((AB13-X13)/X13&gt;0, $AX$32&gt;0),((AB13-X13)/X13)-$AX$32,IF(((AB13-X13)/X13)=0,-$AX$32,IF(AND((AB13-X13)/X13&lt;0,$AX$32&gt;0),((AB13-X13)/X13)-$AX$32,((AB13-X13)/X13)-$AX$32)))</f>
        <v>0.19226597861080053</v>
      </c>
      <c r="AQ13" s="179">
        <f t="shared" ref="AQ13:AQ76" si="10">IF(AND((AC13-Y13)/Y13&gt;0, $AX$33&gt;0),((AC13-Y13)/Y13)-$AX$33,IF(((AC13-Y13)/Y13)=0,-$AX$33,IF(AND((AC13-Y13)/Y13&lt;0,$AX$33&gt;0),((AC13-Y13)/Y13)-$AX$33,((AC13-Y13)/Y13)-$AX$33)))</f>
        <v>3.0387156223398062E-2</v>
      </c>
      <c r="AR13" s="179">
        <f t="shared" ref="AR13:AR76" si="11">IF(AND((AD13-Z13)/Z13&gt;0, $AX$34&gt;0),((AD13-Z13)/Z13)-$AX$34,IF(((AD13-Z13)/Z13)=0,-$AX$34,IF(AND((AD13-Z13)/Z13&lt;0,$AX$34&gt;0),((AD13-Z13)/Z13)-$AX$34,((AD13-Z13)/Z13)-$AX$34)))</f>
        <v>5.8007730033451388E-3</v>
      </c>
      <c r="AS13" s="179">
        <f t="shared" ref="AS13:AS76" si="12">IF(AND((AE13-AA13)/AA13&gt;0, $AX$35&gt;0),((AE13-AA13)/AA13)-$AX$35,IF(((AE13-AA13)/AA13)=0,-$AX$35,IF(AND((AE13-AA13)/AA13&lt;0,$AX$35&gt;0),((AE13-AA13)/AA13)-$AX$35,((AE13-AA13)/AA13)-$AX$35)))</f>
        <v>-1.3296464448305699E-2</v>
      </c>
      <c r="AT13" s="179">
        <f>IF(AND((AF13-AB13)/AB13&gt;0, $AX$36&gt;0),((AF13-AB13)/AB13)-$AX$36,IF(((AF13-AB13)/AB13)=0,-$AX$36,IF(AND((AF13-AB13)/AB13&lt;0,$AX$36&gt;0),((AF13-AB13)/AB13)-$AX$36,((AF13-AB13)/AB13)-$AX$36)))</f>
        <v>-8.0699764104226343E-2</v>
      </c>
      <c r="AU13" s="179">
        <f t="shared" ref="AU13:AU76" si="13">IF(AND((AG13-AC13)/AC13&gt;0, $AX$37&gt;0),((AG13-AC13)/AC13)-$AX$37,IF(((AG13-AC13)/AC13)=0,-$AX$37,IF(AND((AG13-AC13)/AC13&lt;0,$AX$37&gt;0),((AG13-AC13)/AC13)-$AX$37,((AG13-AC13)/AC13)-$AX$37)))</f>
        <v>-0.17216696805304382</v>
      </c>
      <c r="AV13" s="149">
        <v>2016</v>
      </c>
      <c r="AW13" s="149" t="s">
        <v>23</v>
      </c>
      <c r="AX13" s="164">
        <f>($I$11/$E$11-1)</f>
        <v>-5.9320941877512023E-3</v>
      </c>
      <c r="AY13" s="156"/>
    </row>
    <row r="14" spans="1:51">
      <c r="B14" t="s">
        <v>265</v>
      </c>
      <c r="C14" s="141">
        <v>4.72</v>
      </c>
      <c r="D14" s="141">
        <v>4.7699999999999996</v>
      </c>
      <c r="E14" s="141">
        <v>4.74</v>
      </c>
      <c r="F14" s="141">
        <v>4.72</v>
      </c>
      <c r="G14" s="141">
        <v>4.67</v>
      </c>
      <c r="H14" s="141">
        <v>4.58</v>
      </c>
      <c r="I14" s="141">
        <v>4.58</v>
      </c>
      <c r="J14" s="141">
        <v>4.8600000000000003</v>
      </c>
      <c r="K14" s="141">
        <v>4.45</v>
      </c>
      <c r="L14" s="141">
        <v>4.16</v>
      </c>
      <c r="M14" s="141">
        <v>4.54</v>
      </c>
      <c r="N14" s="141">
        <v>5.14</v>
      </c>
      <c r="O14" s="141">
        <v>5.21</v>
      </c>
      <c r="P14" s="141">
        <v>5.23</v>
      </c>
      <c r="Q14" s="141">
        <v>5.0199999999999996</v>
      </c>
      <c r="R14" s="141">
        <v>5.14</v>
      </c>
      <c r="S14" s="141">
        <v>5.01</v>
      </c>
      <c r="T14" s="141">
        <v>5.4</v>
      </c>
      <c r="U14" s="141">
        <v>5.43</v>
      </c>
      <c r="V14" s="141">
        <v>6.31</v>
      </c>
      <c r="W14" s="141">
        <v>6.4279901893125704</v>
      </c>
      <c r="X14" s="141">
        <v>6.9472140483858196</v>
      </c>
      <c r="Y14" s="141">
        <v>6.6150190206072201</v>
      </c>
      <c r="Z14" s="178">
        <v>6.78</v>
      </c>
      <c r="AA14" s="178">
        <v>5.88</v>
      </c>
      <c r="AB14" s="178">
        <v>6.79</v>
      </c>
      <c r="AC14" s="178">
        <v>6.37</v>
      </c>
      <c r="AD14" s="178">
        <v>6.62</v>
      </c>
      <c r="AE14" s="178">
        <v>7.04</v>
      </c>
      <c r="AF14" s="178">
        <v>6.88</v>
      </c>
      <c r="AG14" s="178">
        <v>7.31</v>
      </c>
      <c r="AH14" s="163">
        <f t="shared" si="1"/>
        <v>0.14756671899529034</v>
      </c>
      <c r="AI14" s="165">
        <f t="shared" si="4"/>
        <v>-1.1420022201408253E-3</v>
      </c>
      <c r="AJ14" s="165">
        <f t="shared" si="5"/>
        <v>0.15092116339239028</v>
      </c>
      <c r="AK14" s="165">
        <f t="shared" si="6"/>
        <v>0.24138691377853189</v>
      </c>
      <c r="AL14" s="165">
        <f t="shared" si="7"/>
        <v>0.23722107277705146</v>
      </c>
      <c r="AM14" s="165">
        <f t="shared" si="2"/>
        <v>0.18279589428979534</v>
      </c>
      <c r="AN14" s="179">
        <f t="shared" si="3"/>
        <v>1.7465418793860321E-2</v>
      </c>
      <c r="AO14" s="179">
        <f t="shared" si="8"/>
        <v>-0.13235762549060984</v>
      </c>
      <c r="AP14" s="179">
        <f t="shared" si="9"/>
        <v>-7.6462258449440101E-2</v>
      </c>
      <c r="AQ14" s="179">
        <f t="shared" si="10"/>
        <v>-7.2973893208855181E-2</v>
      </c>
      <c r="AR14" s="179">
        <f t="shared" si="11"/>
        <v>-8.9515218772823563E-2</v>
      </c>
      <c r="AS14" s="179">
        <f t="shared" si="12"/>
        <v>0.13817348025472168</v>
      </c>
      <c r="AT14" s="179">
        <f t="shared" ref="AT14:AT77" si="14">IF(AND((AF14-AB14)/AB14&gt;0, $AX$36&gt;0),((AF14-AB14)/AB14)-$AX$36,IF(((AF14-AB14)/AB14)=0,-$AX$36,IF(AND((AF14-AB14)/AB14&lt;0,$AX$36&gt;0),((AF14-AB14)/AB14)-$AX$36,((AF14-AB14)/AB14)-$AX$36)))</f>
        <v>-0.15029661541849612</v>
      </c>
      <c r="AU14" s="179">
        <f t="shared" si="13"/>
        <v>-0.11983834429584878</v>
      </c>
      <c r="AV14" s="149">
        <v>2016</v>
      </c>
      <c r="AW14" s="149" t="s">
        <v>25</v>
      </c>
      <c r="AX14" s="164">
        <f>($J$11/$F$11-1)</f>
        <v>2.496996038158894E-3</v>
      </c>
      <c r="AY14" s="156"/>
    </row>
    <row r="15" spans="1:51">
      <c r="B15" t="s">
        <v>266</v>
      </c>
      <c r="C15" s="141">
        <v>4.34</v>
      </c>
      <c r="D15" s="141">
        <v>4.3499999999999996</v>
      </c>
      <c r="E15" s="141">
        <v>4.45</v>
      </c>
      <c r="F15" s="141">
        <v>4.3600000000000003</v>
      </c>
      <c r="G15" s="141">
        <v>4.3600000000000003</v>
      </c>
      <c r="H15" s="141">
        <v>4.3600000000000003</v>
      </c>
      <c r="I15" s="141">
        <v>4.3600000000000003</v>
      </c>
      <c r="J15" s="141">
        <v>4.2300000000000004</v>
      </c>
      <c r="K15" s="141">
        <v>4.2300000000000004</v>
      </c>
      <c r="L15" s="141">
        <v>3.9</v>
      </c>
      <c r="M15" s="141">
        <v>3.96</v>
      </c>
      <c r="N15" s="141">
        <v>4.09</v>
      </c>
      <c r="O15" s="141">
        <v>4.09</v>
      </c>
      <c r="P15" s="141">
        <v>4.09</v>
      </c>
      <c r="Q15" s="141">
        <v>4.3099999999999996</v>
      </c>
      <c r="R15" s="141">
        <v>4.09</v>
      </c>
      <c r="S15" s="141">
        <v>4.09</v>
      </c>
      <c r="T15" s="141">
        <v>4.22</v>
      </c>
      <c r="U15" s="141">
        <v>4.22</v>
      </c>
      <c r="V15" s="141">
        <v>4.68</v>
      </c>
      <c r="W15" s="141">
        <v>4.22</v>
      </c>
      <c r="X15" s="141">
        <v>4.22</v>
      </c>
      <c r="Y15" s="141">
        <v>4.22</v>
      </c>
      <c r="Z15" s="178">
        <v>4.22</v>
      </c>
      <c r="AA15" s="178">
        <v>4.28</v>
      </c>
      <c r="AB15" s="178">
        <v>4.28</v>
      </c>
      <c r="AC15" s="178">
        <v>4.6399999999999997</v>
      </c>
      <c r="AD15" s="178">
        <v>4.46</v>
      </c>
      <c r="AE15" s="178">
        <v>4.1500000000000004</v>
      </c>
      <c r="AF15" s="178">
        <v>4.75</v>
      </c>
      <c r="AG15" s="178">
        <v>4.75</v>
      </c>
      <c r="AH15" s="163">
        <f t="shared" si="1"/>
        <v>2.370689655172421E-2</v>
      </c>
      <c r="AI15" s="165">
        <f t="shared" si="4"/>
        <v>-0.10369697952669189</v>
      </c>
      <c r="AJ15" s="165">
        <f t="shared" si="5"/>
        <v>6.7548982977027744E-2</v>
      </c>
      <c r="AK15" s="165">
        <f t="shared" si="6"/>
        <v>-9.8602190603582843E-3</v>
      </c>
      <c r="AL15" s="165">
        <f t="shared" si="7"/>
        <v>-4.9300047294396521E-2</v>
      </c>
      <c r="AM15" s="165">
        <f t="shared" si="2"/>
        <v>-3.5439652783357589E-2</v>
      </c>
      <c r="AN15" s="179">
        <f t="shared" si="3"/>
        <v>-0.15531012402922617</v>
      </c>
      <c r="AO15" s="179">
        <f t="shared" si="8"/>
        <v>-3.2888989739407487E-2</v>
      </c>
      <c r="AP15" s="179">
        <f t="shared" si="9"/>
        <v>-3.9614451286276747E-2</v>
      </c>
      <c r="AQ15" s="179">
        <f t="shared" si="10"/>
        <v>6.3591979050793015E-2</v>
      </c>
      <c r="AR15" s="179">
        <f t="shared" si="11"/>
        <v>-9.044360799134489E-3</v>
      </c>
      <c r="AS15" s="179">
        <f t="shared" si="12"/>
        <v>-8.947926308560511E-2</v>
      </c>
      <c r="AT15" s="179">
        <f t="shared" si="14"/>
        <v>-5.373831775700938E-2</v>
      </c>
      <c r="AU15" s="179">
        <f t="shared" si="13"/>
        <v>-0.24369816673941491</v>
      </c>
      <c r="AV15" s="149">
        <v>2017</v>
      </c>
      <c r="AW15" s="149" t="s">
        <v>26</v>
      </c>
      <c r="AX15" s="164">
        <f>($K$11/$G$11-1)</f>
        <v>3.8497117119919544E-2</v>
      </c>
      <c r="AY15" s="156"/>
    </row>
    <row r="16" spans="1:51">
      <c r="B16" t="s">
        <v>267</v>
      </c>
      <c r="C16" s="141">
        <v>3.67</v>
      </c>
      <c r="D16" s="141">
        <v>4.21</v>
      </c>
      <c r="E16" s="141">
        <v>4.29</v>
      </c>
      <c r="F16" s="141">
        <v>4.09</v>
      </c>
      <c r="G16" s="141">
        <v>3.32</v>
      </c>
      <c r="H16" s="141">
        <v>3.24</v>
      </c>
      <c r="I16" s="141">
        <v>4.1900000000000004</v>
      </c>
      <c r="J16" s="141">
        <v>4.57</v>
      </c>
      <c r="K16" s="141">
        <v>3.83</v>
      </c>
      <c r="L16" s="141">
        <v>3.85</v>
      </c>
      <c r="M16" s="141">
        <v>3.71</v>
      </c>
      <c r="N16" s="141">
        <v>3.71</v>
      </c>
      <c r="O16" s="141">
        <v>3.71</v>
      </c>
      <c r="P16" s="141">
        <v>3.75</v>
      </c>
      <c r="Q16" s="141">
        <v>3.93</v>
      </c>
      <c r="R16" s="141">
        <v>3.85</v>
      </c>
      <c r="S16" s="141">
        <v>3.89</v>
      </c>
      <c r="T16" s="141">
        <v>4</v>
      </c>
      <c r="U16" s="141">
        <v>4.05</v>
      </c>
      <c r="V16" s="141">
        <v>4.43</v>
      </c>
      <c r="W16" s="141">
        <v>4.4625196032677499</v>
      </c>
      <c r="X16" s="141">
        <v>4.5</v>
      </c>
      <c r="Y16" s="141">
        <v>4.46</v>
      </c>
      <c r="Z16" s="178">
        <v>4.68</v>
      </c>
      <c r="AA16" s="178">
        <v>4.68</v>
      </c>
      <c r="AB16" s="178">
        <v>4.68</v>
      </c>
      <c r="AC16" s="178">
        <v>5.05</v>
      </c>
      <c r="AD16" s="178">
        <v>5.15</v>
      </c>
      <c r="AE16" s="178">
        <v>5.75</v>
      </c>
      <c r="AF16" s="178">
        <v>5.57</v>
      </c>
      <c r="AG16" s="178">
        <v>5.43</v>
      </c>
      <c r="AH16" s="163">
        <f t="shared" si="1"/>
        <v>7.5247524752475231E-2</v>
      </c>
      <c r="AI16" s="165">
        <f t="shared" si="4"/>
        <v>-5.228095784801115E-2</v>
      </c>
      <c r="AJ16" s="165">
        <f t="shared" si="5"/>
        <v>7.3944054897771977E-2</v>
      </c>
      <c r="AK16" s="165">
        <f t="shared" si="6"/>
        <v>0.10553221576815297</v>
      </c>
      <c r="AL16" s="165">
        <f t="shared" si="7"/>
        <v>7.5699952705603479E-2</v>
      </c>
      <c r="AM16" s="165">
        <f t="shared" si="2"/>
        <v>6.5794915117877023E-2</v>
      </c>
      <c r="AN16" s="179">
        <f t="shared" si="3"/>
        <v>-5.8611716074978559E-4</v>
      </c>
      <c r="AO16" s="179">
        <f t="shared" si="8"/>
        <v>1.6278896041436106E-3</v>
      </c>
      <c r="AP16" s="179">
        <f t="shared" si="9"/>
        <v>-1.3832460764949914E-2</v>
      </c>
      <c r="AQ16" s="179">
        <f t="shared" si="10"/>
        <v>9.6352908215777161E-2</v>
      </c>
      <c r="AR16" s="179">
        <f t="shared" si="11"/>
        <v>3.4510951713524085E-2</v>
      </c>
      <c r="AS16" s="179">
        <f t="shared" si="12"/>
        <v>0.16952704732257451</v>
      </c>
      <c r="AT16" s="179">
        <f t="shared" si="14"/>
        <v>2.6619538301781459E-2</v>
      </c>
      <c r="AU16" s="179">
        <f t="shared" si="13"/>
        <v>-0.19215753853866388</v>
      </c>
      <c r="AV16" s="149">
        <v>2017</v>
      </c>
      <c r="AW16" s="149" t="s">
        <v>27</v>
      </c>
      <c r="AX16" s="164">
        <f>($L$11/$H$11-1)</f>
        <v>3.8730335991718823E-2</v>
      </c>
      <c r="AY16" s="156"/>
    </row>
    <row r="17" spans="2:51">
      <c r="B17" t="s">
        <v>269</v>
      </c>
      <c r="C17" s="141">
        <v>5.43</v>
      </c>
      <c r="D17" s="141">
        <v>5.53</v>
      </c>
      <c r="E17" s="141">
        <v>5.44</v>
      </c>
      <c r="F17" s="141">
        <v>5.36</v>
      </c>
      <c r="G17" s="141">
        <v>5.5287212264954979</v>
      </c>
      <c r="H17" s="141">
        <v>5.65</v>
      </c>
      <c r="I17" s="141">
        <v>5.67</v>
      </c>
      <c r="J17" s="141">
        <v>5.83</v>
      </c>
      <c r="K17" s="141">
        <v>6.06</v>
      </c>
      <c r="L17" s="141">
        <v>6.22</v>
      </c>
      <c r="M17" s="141">
        <v>6.37</v>
      </c>
      <c r="N17" s="141">
        <v>7.1316559048942416</v>
      </c>
      <c r="O17" s="141">
        <v>6.64</v>
      </c>
      <c r="P17" s="141">
        <v>6.71</v>
      </c>
      <c r="Q17" s="141">
        <v>7.63</v>
      </c>
      <c r="R17" s="141">
        <v>8.41</v>
      </c>
      <c r="S17" s="141">
        <v>8.2868670773255104</v>
      </c>
      <c r="T17" s="141">
        <v>8.59</v>
      </c>
      <c r="U17" s="141">
        <v>9.25</v>
      </c>
      <c r="V17" s="141">
        <v>7.59</v>
      </c>
      <c r="W17" s="141">
        <v>6.8220569237135802</v>
      </c>
      <c r="X17" s="141">
        <v>6.1527273391925403</v>
      </c>
      <c r="Y17" s="141">
        <v>6.7743803571692904</v>
      </c>
      <c r="Z17" s="178">
        <v>6.92</v>
      </c>
      <c r="AA17" s="178">
        <v>6.94</v>
      </c>
      <c r="AB17" s="178">
        <v>7</v>
      </c>
      <c r="AC17" s="178">
        <v>7.99</v>
      </c>
      <c r="AD17" s="178">
        <v>9.16</v>
      </c>
      <c r="AE17" s="178">
        <v>11.35</v>
      </c>
      <c r="AF17" s="178">
        <v>11.47</v>
      </c>
      <c r="AG17" s="178">
        <v>11.1</v>
      </c>
      <c r="AH17" s="163">
        <f t="shared" si="1"/>
        <v>0.38923654568210253</v>
      </c>
      <c r="AI17" s="165">
        <f t="shared" si="4"/>
        <v>0.12950448130839246</v>
      </c>
      <c r="AJ17" s="165">
        <f t="shared" si="5"/>
        <v>-0.17420826840318385</v>
      </c>
      <c r="AK17" s="165">
        <f t="shared" si="6"/>
        <v>-0.21840789945089673</v>
      </c>
      <c r="AL17" s="165">
        <f t="shared" si="7"/>
        <v>-0.33303376799375156</v>
      </c>
      <c r="AM17" s="165">
        <f t="shared" si="2"/>
        <v>-0.30307420876505592</v>
      </c>
      <c r="AN17" s="179">
        <f t="shared" si="3"/>
        <v>-0.14529357053441183</v>
      </c>
      <c r="AO17" s="179">
        <f t="shared" si="8"/>
        <v>-2.9818507256594875E-2</v>
      </c>
      <c r="AP17" s="179">
        <f t="shared" si="9"/>
        <v>8.3874382736854408E-2</v>
      </c>
      <c r="AQ17" s="179">
        <f t="shared" si="10"/>
        <v>0.1435095782073231</v>
      </c>
      <c r="AR17" s="179">
        <f t="shared" si="11"/>
        <v>0.25778302325149149</v>
      </c>
      <c r="AS17" s="179">
        <f t="shared" si="12"/>
        <v>0.57634125456905816</v>
      </c>
      <c r="AT17" s="179">
        <f t="shared" si="14"/>
        <v>0.47502002670226984</v>
      </c>
      <c r="AU17" s="179">
        <f t="shared" si="13"/>
        <v>0.12183148239096342</v>
      </c>
      <c r="AV17" s="149">
        <v>2017</v>
      </c>
      <c r="AW17" s="149" t="s">
        <v>28</v>
      </c>
      <c r="AX17" s="164">
        <f>($M$11/$I$11-1)</f>
        <v>4.4577353262142516E-2</v>
      </c>
      <c r="AY17" s="156"/>
    </row>
    <row r="18" spans="2:51">
      <c r="B18" t="s">
        <v>268</v>
      </c>
      <c r="C18" s="141"/>
      <c r="D18" s="141"/>
      <c r="E18" s="141"/>
      <c r="F18" s="141"/>
      <c r="G18" s="141"/>
      <c r="H18" s="141"/>
      <c r="I18" s="141"/>
      <c r="J18" s="141"/>
      <c r="K18" s="141"/>
      <c r="L18" s="141"/>
      <c r="M18" s="141"/>
      <c r="N18" s="141"/>
      <c r="O18" s="141"/>
      <c r="P18" s="141"/>
      <c r="Q18" s="141"/>
      <c r="R18" s="141"/>
      <c r="S18" s="141"/>
      <c r="T18" s="141"/>
      <c r="U18" s="141"/>
      <c r="V18" s="141"/>
      <c r="W18" s="141">
        <v>7.56</v>
      </c>
      <c r="X18" s="141">
        <v>7.2617973693907896</v>
      </c>
      <c r="Y18" s="141">
        <v>7.7940112743671301</v>
      </c>
      <c r="Z18" s="178">
        <v>7.5</v>
      </c>
      <c r="AA18" s="178">
        <v>7.45</v>
      </c>
      <c r="AB18" s="178">
        <v>8.17</v>
      </c>
      <c r="AC18" s="178">
        <v>7.9</v>
      </c>
      <c r="AD18" s="178">
        <v>6.96</v>
      </c>
      <c r="AE18" s="178">
        <v>8.6</v>
      </c>
      <c r="AF18" s="178">
        <v>10.58</v>
      </c>
      <c r="AG18" s="178">
        <v>12.11</v>
      </c>
      <c r="AH18" s="163">
        <f t="shared" si="1"/>
        <v>0.53291139240506313</v>
      </c>
      <c r="AI18" s="165"/>
      <c r="AJ18" s="165"/>
      <c r="AK18" s="165"/>
      <c r="AL18" s="165"/>
      <c r="AM18" s="165"/>
      <c r="AN18" s="179"/>
      <c r="AO18" s="179">
        <f t="shared" si="8"/>
        <v>-6.1657263768345072E-2</v>
      </c>
      <c r="AP18" s="179">
        <f t="shared" si="9"/>
        <v>7.1233357573272621E-2</v>
      </c>
      <c r="AQ18" s="179">
        <f t="shared" si="10"/>
        <v>-2.2335348229390102E-2</v>
      </c>
      <c r="AR18" s="179">
        <f t="shared" si="11"/>
        <v>-0.13791639871382649</v>
      </c>
      <c r="AS18" s="179">
        <f t="shared" si="12"/>
        <v>9.5256984797478267E-2</v>
      </c>
      <c r="AT18" s="179">
        <f t="shared" si="14"/>
        <v>0.13143023827771999</v>
      </c>
      <c r="AU18" s="179">
        <f t="shared" si="13"/>
        <v>0.26550632911392402</v>
      </c>
      <c r="AV18" s="149">
        <v>2017</v>
      </c>
      <c r="AW18" s="149" t="s">
        <v>29</v>
      </c>
      <c r="AX18" s="164">
        <f>($N$11/$J$11-1)</f>
        <v>3.9275197455050259E-2</v>
      </c>
      <c r="AY18" s="156"/>
    </row>
    <row r="19" spans="2:51">
      <c r="B19" t="s">
        <v>270</v>
      </c>
      <c r="C19" s="141">
        <v>4.25</v>
      </c>
      <c r="D19" s="141">
        <v>4.25</v>
      </c>
      <c r="E19" s="141">
        <v>4.25</v>
      </c>
      <c r="F19" s="141">
        <v>4.25</v>
      </c>
      <c r="G19" s="141">
        <v>4.25</v>
      </c>
      <c r="H19" s="141">
        <v>4.25</v>
      </c>
      <c r="I19" s="141">
        <v>4.75</v>
      </c>
      <c r="J19" s="141">
        <v>4.75</v>
      </c>
      <c r="K19" s="141">
        <v>4.25</v>
      </c>
      <c r="L19" s="141">
        <v>4.25</v>
      </c>
      <c r="M19" s="141">
        <v>4.25</v>
      </c>
      <c r="N19" s="141">
        <v>4.25</v>
      </c>
      <c r="O19" s="141">
        <v>4.25</v>
      </c>
      <c r="P19" s="141">
        <v>4.25</v>
      </c>
      <c r="Q19" s="141">
        <v>4.25</v>
      </c>
      <c r="R19" s="141">
        <v>4.25</v>
      </c>
      <c r="S19" s="141">
        <v>4.25</v>
      </c>
      <c r="T19" s="141">
        <v>4.25</v>
      </c>
      <c r="U19" s="141">
        <v>4.25</v>
      </c>
      <c r="V19" s="141">
        <v>4.75</v>
      </c>
      <c r="W19" s="141">
        <v>4.75</v>
      </c>
      <c r="X19" s="141">
        <v>4.75</v>
      </c>
      <c r="Y19" s="141">
        <v>6</v>
      </c>
      <c r="Z19" s="178">
        <v>6</v>
      </c>
      <c r="AA19" s="178">
        <v>6</v>
      </c>
      <c r="AB19" s="178">
        <v>6</v>
      </c>
      <c r="AC19" s="178">
        <v>6</v>
      </c>
      <c r="AD19" s="178">
        <v>6</v>
      </c>
      <c r="AE19" s="178">
        <v>7</v>
      </c>
      <c r="AF19" s="178">
        <v>7</v>
      </c>
      <c r="AG19" s="178">
        <v>7</v>
      </c>
      <c r="AH19" s="163">
        <f t="shared" si="1"/>
        <v>0.16666666666666666</v>
      </c>
      <c r="AI19" s="165">
        <f t="shared" si="4"/>
        <v>-8.281530899304923E-2</v>
      </c>
      <c r="AJ19" s="165">
        <f t="shared" si="5"/>
        <v>4.0941763071950826E-2</v>
      </c>
      <c r="AK19" s="165">
        <f t="shared" si="6"/>
        <v>7.6001998687376532E-2</v>
      </c>
      <c r="AL19" s="165">
        <f t="shared" si="7"/>
        <v>6.8347011529132889E-2</v>
      </c>
      <c r="AM19" s="165">
        <f t="shared" ref="AM19:AM50" si="15">IF(AND((Y19-U19)/U19&gt;0, $AX$29&gt;0),((Y19-U19)/U19)-$AX$29,IF(((Y19-U19)/U19)=0,-$AX$29,IF(AND((Y19-U19)/U19&lt;0,$AX$29&gt;0),((Y19-U19)/U19)-$AX$29,((Y19-U19)/U19)-$AX$29)))</f>
        <v>0.37632505309899533</v>
      </c>
      <c r="AN19" s="179">
        <f t="shared" ref="AN19:AN50" si="16">IF(AND((Z19-V19)/V19&gt;0, $AX$30&gt;0),((Z19-V19)/V19)-$AX$30,IF(((Z19-V19)/V19)=0,-$AX$30,IF(AND((Z19-V19)/V19&lt;0,$AX$30&gt;0),((Z19-V19)/V19)-$AX$30,((Z19-V19)/V19)-$AX$30)))</f>
        <v>0.20613836899821419</v>
      </c>
      <c r="AO19" s="179">
        <f t="shared" si="8"/>
        <v>0.2160508955187615</v>
      </c>
      <c r="AP19" s="179">
        <f t="shared" si="9"/>
        <v>0.20932543397189224</v>
      </c>
      <c r="AQ19" s="179">
        <f t="shared" si="10"/>
        <v>-3.5934087299917872E-2</v>
      </c>
      <c r="AR19" s="179">
        <f t="shared" si="11"/>
        <v>-6.5916398713826485E-2</v>
      </c>
      <c r="AS19" s="179">
        <f t="shared" si="12"/>
        <v>0.10756123535676246</v>
      </c>
      <c r="AT19" s="179">
        <f t="shared" si="14"/>
        <v>3.1152647975078163E-3</v>
      </c>
      <c r="AU19" s="179">
        <f t="shared" si="13"/>
        <v>-0.10073839662447245</v>
      </c>
      <c r="AV19" s="149">
        <v>2018</v>
      </c>
      <c r="AW19" s="149" t="s">
        <v>30</v>
      </c>
      <c r="AX19" s="164">
        <f>($O$11/$K$11-1)</f>
        <v>7.4585136612509872E-2</v>
      </c>
      <c r="AY19" s="156"/>
    </row>
    <row r="20" spans="2:51">
      <c r="B20" t="s">
        <v>330</v>
      </c>
      <c r="C20" s="141">
        <v>3.66</v>
      </c>
      <c r="D20" s="141">
        <v>3.6</v>
      </c>
      <c r="E20" s="141">
        <v>3.6</v>
      </c>
      <c r="F20" s="141"/>
      <c r="G20" s="141">
        <v>3.96</v>
      </c>
      <c r="H20" s="141">
        <v>4.08</v>
      </c>
      <c r="I20" s="141">
        <v>4.1999999999999993</v>
      </c>
      <c r="J20" s="141">
        <v>4.4399999999999995</v>
      </c>
      <c r="K20" s="141">
        <v>4.4399999999999995</v>
      </c>
      <c r="L20" s="141">
        <v>4.4399999999999995</v>
      </c>
      <c r="M20" s="141">
        <v>4.1999999999999993</v>
      </c>
      <c r="N20" s="141">
        <v>4.646654779985516</v>
      </c>
      <c r="O20" s="141">
        <v>4.4399999999999995</v>
      </c>
      <c r="P20" s="141">
        <v>4.4131247788346748</v>
      </c>
      <c r="Q20" s="141">
        <v>4.5590093326745258</v>
      </c>
      <c r="R20" s="141">
        <v>4.3173325343973108</v>
      </c>
      <c r="S20" s="141">
        <v>4.2307458470280803</v>
      </c>
      <c r="T20" s="141">
        <v>3.9833264644379032</v>
      </c>
      <c r="U20" s="141">
        <v>4.5926951208628521</v>
      </c>
      <c r="V20" s="141">
        <v>4.9978460463313805</v>
      </c>
      <c r="W20" s="141">
        <v>5.2994368398590002</v>
      </c>
      <c r="X20" s="141">
        <v>7.4950120180178414</v>
      </c>
      <c r="Y20" s="141">
        <v>6.7656100496432856</v>
      </c>
      <c r="Z20" s="178">
        <v>6.87</v>
      </c>
      <c r="AA20" s="178">
        <v>6.93</v>
      </c>
      <c r="AB20" s="178">
        <v>6.7</v>
      </c>
      <c r="AC20" s="178">
        <v>6.3</v>
      </c>
      <c r="AD20" s="178">
        <v>7.21</v>
      </c>
      <c r="AE20" s="178">
        <v>7.41</v>
      </c>
      <c r="AF20" s="178">
        <v>7.51</v>
      </c>
      <c r="AG20" s="178">
        <v>7.63</v>
      </c>
      <c r="AH20" s="163">
        <f t="shared" si="1"/>
        <v>0.21111111111111114</v>
      </c>
      <c r="AI20" s="165">
        <f t="shared" si="4"/>
        <v>-7.5426469503974372E-2</v>
      </c>
      <c r="AJ20" s="165">
        <f t="shared" si="5"/>
        <v>8.0918307830550346E-2</v>
      </c>
      <c r="AK20" s="165">
        <f t="shared" si="6"/>
        <v>0.2109560252213214</v>
      </c>
      <c r="AL20" s="165">
        <f t="shared" si="7"/>
        <v>0.8322961725814656</v>
      </c>
      <c r="AM20" s="165">
        <f t="shared" si="15"/>
        <v>0.43768448709470975</v>
      </c>
      <c r="AN20" s="179">
        <f t="shared" si="16"/>
        <v>0.31757263582722417</v>
      </c>
      <c r="AO20" s="179">
        <f t="shared" si="8"/>
        <v>0.26057912091395652</v>
      </c>
      <c r="AP20" s="179">
        <f t="shared" si="9"/>
        <v>-0.15990460796186562</v>
      </c>
      <c r="AQ20" s="179">
        <f t="shared" si="10"/>
        <v>-0.10475420052353396</v>
      </c>
      <c r="AR20" s="179">
        <f t="shared" si="11"/>
        <v>-1.64258601403185E-2</v>
      </c>
      <c r="AS20" s="179">
        <f t="shared" si="12"/>
        <v>1.0158637954165134E-2</v>
      </c>
      <c r="AT20" s="179">
        <f t="shared" si="14"/>
        <v>-4.2655879481099196E-2</v>
      </c>
      <c r="AU20" s="179">
        <f t="shared" si="13"/>
        <v>-5.6293952180027973E-2</v>
      </c>
      <c r="AV20" s="149">
        <v>2018</v>
      </c>
      <c r="AW20" s="149" t="s">
        <v>31</v>
      </c>
      <c r="AX20" s="164">
        <f>($P$11/$L$11-1)</f>
        <v>7.3537250745738136E-2</v>
      </c>
      <c r="AY20" s="156"/>
    </row>
    <row r="21" spans="2:51">
      <c r="B21" t="s">
        <v>271</v>
      </c>
      <c r="C21" s="141">
        <v>3.3636947025547741</v>
      </c>
      <c r="D21" s="141">
        <v>4.71000003814697</v>
      </c>
      <c r="E21" s="141">
        <v>4.9000000000000004</v>
      </c>
      <c r="F21" s="141">
        <v>4.92</v>
      </c>
      <c r="G21" s="141">
        <v>4.95</v>
      </c>
      <c r="H21" s="141">
        <v>5.19</v>
      </c>
      <c r="I21" s="141">
        <v>5.32</v>
      </c>
      <c r="J21" s="141">
        <v>5.46</v>
      </c>
      <c r="K21" s="141">
        <v>5.43</v>
      </c>
      <c r="L21" s="141">
        <v>5.48</v>
      </c>
      <c r="M21" s="141">
        <v>5.65</v>
      </c>
      <c r="N21" s="141">
        <v>5.56</v>
      </c>
      <c r="O21" s="141">
        <v>5.56</v>
      </c>
      <c r="P21" s="141">
        <v>5.58</v>
      </c>
      <c r="Q21" s="141">
        <v>5.49</v>
      </c>
      <c r="R21" s="141">
        <v>5.6</v>
      </c>
      <c r="S21" s="141">
        <v>5.47</v>
      </c>
      <c r="T21" s="141">
        <v>5.64</v>
      </c>
      <c r="U21" s="141">
        <v>5.61</v>
      </c>
      <c r="V21" s="141">
        <v>5.71</v>
      </c>
      <c r="W21" s="141">
        <v>5.65</v>
      </c>
      <c r="X21" s="141">
        <v>5.57</v>
      </c>
      <c r="Y21" s="141">
        <v>5.59</v>
      </c>
      <c r="Z21" s="178">
        <v>5.62</v>
      </c>
      <c r="AA21" s="178">
        <v>5.51</v>
      </c>
      <c r="AB21" s="178">
        <v>5.76</v>
      </c>
      <c r="AC21" s="178">
        <v>5.94</v>
      </c>
      <c r="AD21" s="178">
        <v>6.09</v>
      </c>
      <c r="AE21" s="178">
        <v>8.6199999999999992</v>
      </c>
      <c r="AF21" s="178">
        <v>9.51</v>
      </c>
      <c r="AG21" s="178">
        <v>9.06</v>
      </c>
      <c r="AH21" s="163">
        <f t="shared" si="1"/>
        <v>0.52525252525252519</v>
      </c>
      <c r="AI21" s="165">
        <f t="shared" si="4"/>
        <v>-6.0957385495781453E-2</v>
      </c>
      <c r="AJ21" s="165">
        <f t="shared" si="5"/>
        <v>-5.7062438608721386E-2</v>
      </c>
      <c r="AK21" s="165">
        <f t="shared" si="6"/>
        <v>-8.7382959679626407E-3</v>
      </c>
      <c r="AL21" s="165">
        <f t="shared" si="7"/>
        <v>-6.171139481212691E-2</v>
      </c>
      <c r="AM21" s="165">
        <f t="shared" si="15"/>
        <v>-3.9004715171949471E-2</v>
      </c>
      <c r="AN21" s="179">
        <f t="shared" si="16"/>
        <v>-7.2781347104652394E-2</v>
      </c>
      <c r="AO21" s="179">
        <f t="shared" si="8"/>
        <v>-7.1885760280027591E-2</v>
      </c>
      <c r="AP21" s="179">
        <f t="shared" si="9"/>
        <v>-1.9721150172490341E-2</v>
      </c>
      <c r="AQ21" s="179">
        <f t="shared" si="10"/>
        <v>2.6677719497935529E-2</v>
      </c>
      <c r="AR21" s="179">
        <f t="shared" si="11"/>
        <v>1.7713494524607631E-2</v>
      </c>
      <c r="AS21" s="179">
        <f t="shared" si="12"/>
        <v>0.50532288084980537</v>
      </c>
      <c r="AT21" s="179">
        <f t="shared" si="14"/>
        <v>0.4874902647975079</v>
      </c>
      <c r="AU21" s="179">
        <f t="shared" si="13"/>
        <v>0.25784746196138608</v>
      </c>
      <c r="AV21" s="149">
        <v>2018</v>
      </c>
      <c r="AW21" s="149" t="s">
        <v>32</v>
      </c>
      <c r="AX21" s="164">
        <f>($Q$11/$M$11-1)</f>
        <v>6.6958567896589827E-2</v>
      </c>
      <c r="AY21" s="156"/>
    </row>
    <row r="22" spans="2:51">
      <c r="B22" t="s">
        <v>272</v>
      </c>
      <c r="C22" s="141">
        <v>3.8099999427795401</v>
      </c>
      <c r="D22" s="141">
        <v>3.78999996185303</v>
      </c>
      <c r="E22" s="141">
        <v>4.28</v>
      </c>
      <c r="F22" s="141">
        <v>4.33</v>
      </c>
      <c r="G22" s="141">
        <v>4.45</v>
      </c>
      <c r="H22" s="141">
        <v>4.49</v>
      </c>
      <c r="I22" s="141">
        <v>4.5599999999999996</v>
      </c>
      <c r="J22" s="141">
        <v>4.7300000000000004</v>
      </c>
      <c r="K22" s="141">
        <v>4.5199999999999996</v>
      </c>
      <c r="L22" s="141">
        <v>4.62</v>
      </c>
      <c r="M22" s="141">
        <v>4.62</v>
      </c>
      <c r="N22" s="141">
        <v>4.67</v>
      </c>
      <c r="O22" s="141">
        <v>4.79</v>
      </c>
      <c r="P22" s="141">
        <v>4.7699999999999996</v>
      </c>
      <c r="Q22" s="141">
        <v>4.82</v>
      </c>
      <c r="R22" s="141">
        <v>4.96</v>
      </c>
      <c r="S22" s="141">
        <v>5</v>
      </c>
      <c r="T22" s="141">
        <v>5.05</v>
      </c>
      <c r="U22" s="141">
        <v>5.07</v>
      </c>
      <c r="V22" s="141">
        <v>5.0999999999999996</v>
      </c>
      <c r="W22" s="141">
        <v>4.37167336285526</v>
      </c>
      <c r="X22" s="141">
        <v>4.6396233825479696</v>
      </c>
      <c r="Y22" s="141">
        <v>4.7697193415183499</v>
      </c>
      <c r="Z22" s="178">
        <v>4.79</v>
      </c>
      <c r="AA22" s="178">
        <v>4.7300000000000004</v>
      </c>
      <c r="AB22" s="178">
        <v>4.9400000000000004</v>
      </c>
      <c r="AC22" s="178">
        <v>5.33</v>
      </c>
      <c r="AD22" s="178">
        <v>5.45</v>
      </c>
      <c r="AE22" s="178">
        <v>5.9</v>
      </c>
      <c r="AF22" s="178">
        <v>6.22</v>
      </c>
      <c r="AG22" s="178">
        <v>6.75</v>
      </c>
      <c r="AH22" s="163">
        <f t="shared" si="1"/>
        <v>0.26641651031894931</v>
      </c>
      <c r="AI22" s="165">
        <f t="shared" si="4"/>
        <v>-3.0948089076036786E-2</v>
      </c>
      <c r="AJ22" s="165">
        <f t="shared" si="5"/>
        <v>-4.8479489299965747E-2</v>
      </c>
      <c r="AK22" s="165">
        <f t="shared" si="6"/>
        <v>-0.16731038756510089</v>
      </c>
      <c r="AL22" s="165">
        <f t="shared" si="7"/>
        <v>-0.13056274381955102</v>
      </c>
      <c r="AM22" s="165">
        <f t="shared" si="15"/>
        <v>-9.4666607118988833E-2</v>
      </c>
      <c r="AN22" s="179">
        <f t="shared" si="16"/>
        <v>-0.11780383946411802</v>
      </c>
      <c r="AO22" s="179">
        <f t="shared" si="8"/>
        <v>3.4858556623609163E-2</v>
      </c>
      <c r="AP22" s="179">
        <f t="shared" si="9"/>
        <v>1.0909134120079628E-2</v>
      </c>
      <c r="AQ22" s="179">
        <f t="shared" si="10"/>
        <v>8.1532081747943852E-2</v>
      </c>
      <c r="AR22" s="179">
        <f t="shared" si="11"/>
        <v>7.1870657653605702E-2</v>
      </c>
      <c r="AS22" s="179">
        <f t="shared" si="12"/>
        <v>0.18825186255901755</v>
      </c>
      <c r="AT22" s="179">
        <f t="shared" si="14"/>
        <v>9.5557909871731683E-2</v>
      </c>
      <c r="AU22" s="179">
        <f t="shared" si="13"/>
        <v>-9.8855297218980454E-4</v>
      </c>
      <c r="AV22" s="149">
        <v>2018</v>
      </c>
      <c r="AW22" s="149" t="s">
        <v>105</v>
      </c>
      <c r="AX22" s="164">
        <f>($R$11/$N$11-1)</f>
        <v>5.5789793586844771E-2</v>
      </c>
      <c r="AY22" s="156"/>
    </row>
    <row r="23" spans="2:51">
      <c r="B23" t="s">
        <v>134</v>
      </c>
      <c r="C23" s="141">
        <v>4.42</v>
      </c>
      <c r="D23" s="141">
        <v>4.54</v>
      </c>
      <c r="E23" s="141">
        <v>4.6900000000000004</v>
      </c>
      <c r="F23" s="141">
        <v>4.76</v>
      </c>
      <c r="G23" s="141">
        <v>4.8099999999999996</v>
      </c>
      <c r="H23" s="141">
        <v>4.71</v>
      </c>
      <c r="I23" s="141">
        <v>4.66</v>
      </c>
      <c r="J23" s="141">
        <v>4.68</v>
      </c>
      <c r="K23" s="141">
        <v>4.78</v>
      </c>
      <c r="L23" s="141">
        <v>4.76</v>
      </c>
      <c r="M23" s="141">
        <v>4.82</v>
      </c>
      <c r="N23" s="141">
        <v>4.8600000000000003</v>
      </c>
      <c r="O23" s="141">
        <v>4.95</v>
      </c>
      <c r="P23" s="141">
        <v>5.07</v>
      </c>
      <c r="Q23" s="141">
        <v>5.0599999999999996</v>
      </c>
      <c r="R23" s="141">
        <v>5.0599999999999996</v>
      </c>
      <c r="S23" s="141">
        <v>5.09</v>
      </c>
      <c r="T23" s="141">
        <v>4.97</v>
      </c>
      <c r="U23" s="141">
        <v>5.07</v>
      </c>
      <c r="V23" s="141">
        <v>4.9400000000000004</v>
      </c>
      <c r="W23" s="141">
        <v>4.8957181334537498</v>
      </c>
      <c r="X23" s="141">
        <v>4.9902778101133896</v>
      </c>
      <c r="Y23" s="141">
        <v>5.0405617181434001</v>
      </c>
      <c r="Z23" s="178">
        <v>5.28</v>
      </c>
      <c r="AA23" s="178">
        <v>5.27</v>
      </c>
      <c r="AB23" s="178">
        <v>5.32</v>
      </c>
      <c r="AC23" s="178">
        <v>5.45</v>
      </c>
      <c r="AD23" s="178">
        <v>5.4</v>
      </c>
      <c r="AE23" s="178">
        <v>5.84</v>
      </c>
      <c r="AF23" s="178">
        <v>5.68</v>
      </c>
      <c r="AG23" s="178">
        <v>5.73</v>
      </c>
      <c r="AH23" s="163">
        <f t="shared" si="1"/>
        <v>5.137614678899087E-2</v>
      </c>
      <c r="AI23" s="165">
        <f t="shared" si="4"/>
        <v>-8.0839024408068866E-2</v>
      </c>
      <c r="AJ23" s="165">
        <f t="shared" si="5"/>
        <v>-0.10042071077134128</v>
      </c>
      <c r="AK23" s="165">
        <f t="shared" si="6"/>
        <v>-7.9814385587282544E-2</v>
      </c>
      <c r="AL23" s="165">
        <f t="shared" si="7"/>
        <v>-4.5220005018060547E-2</v>
      </c>
      <c r="AM23" s="165">
        <f t="shared" si="15"/>
        <v>-4.1246020013456237E-2</v>
      </c>
      <c r="AN23" s="179">
        <f t="shared" si="16"/>
        <v>1.1806385192546162E-2</v>
      </c>
      <c r="AO23" s="179">
        <f t="shared" si="8"/>
        <v>2.9343861788128436E-2</v>
      </c>
      <c r="AP23" s="179">
        <f t="shared" si="9"/>
        <v>1.2240451893016729E-2</v>
      </c>
      <c r="AQ23" s="179">
        <f t="shared" si="10"/>
        <v>4.529461393447734E-2</v>
      </c>
      <c r="AR23" s="179">
        <f t="shared" si="11"/>
        <v>-4.3189125986553736E-2</v>
      </c>
      <c r="AS23" s="179">
        <f t="shared" si="12"/>
        <v>4.9053961479469679E-2</v>
      </c>
      <c r="AT23" s="179">
        <f t="shared" si="14"/>
        <v>-9.5882228936828129E-2</v>
      </c>
      <c r="AU23" s="179">
        <f t="shared" si="13"/>
        <v>-0.21602891650214823</v>
      </c>
      <c r="AV23" s="149">
        <v>2019</v>
      </c>
      <c r="AW23" s="149" t="s">
        <v>156</v>
      </c>
      <c r="AX23" s="164">
        <f>($S$11/$O$11-1)</f>
        <v>6.5768230779170267E-2</v>
      </c>
      <c r="AY23" s="156"/>
    </row>
    <row r="24" spans="2:51">
      <c r="B24" t="s">
        <v>273</v>
      </c>
      <c r="C24" s="141">
        <v>3.29</v>
      </c>
      <c r="D24" s="141">
        <v>3.23</v>
      </c>
      <c r="E24" s="141">
        <v>3.15</v>
      </c>
      <c r="F24" s="141">
        <v>3.27</v>
      </c>
      <c r="G24" s="141">
        <v>3.28</v>
      </c>
      <c r="H24" s="141">
        <v>3.29</v>
      </c>
      <c r="I24" s="141">
        <v>3.49</v>
      </c>
      <c r="J24" s="141">
        <v>3.64</v>
      </c>
      <c r="K24" s="141">
        <v>3.8</v>
      </c>
      <c r="L24" s="141">
        <v>3.82</v>
      </c>
      <c r="M24" s="141">
        <v>3.95</v>
      </c>
      <c r="N24" s="141">
        <v>3.86</v>
      </c>
      <c r="O24" s="141">
        <v>4.1100000000000003</v>
      </c>
      <c r="P24" s="141">
        <v>4.21</v>
      </c>
      <c r="Q24" s="141">
        <v>4.01</v>
      </c>
      <c r="R24" s="141">
        <v>4.1100000000000003</v>
      </c>
      <c r="S24" s="141">
        <v>4.26</v>
      </c>
      <c r="T24" s="141">
        <v>4.3</v>
      </c>
      <c r="U24" s="141">
        <v>4.2587045537121497</v>
      </c>
      <c r="V24" s="141">
        <v>4.29</v>
      </c>
      <c r="W24" s="141">
        <v>4.3434299837175203</v>
      </c>
      <c r="X24" s="141">
        <v>4.4037217392617301</v>
      </c>
      <c r="Y24" s="141">
        <v>4.4676051842812798</v>
      </c>
      <c r="Z24" s="178">
        <v>4.4000000000000004</v>
      </c>
      <c r="AA24" s="178">
        <v>4.37</v>
      </c>
      <c r="AB24" s="178">
        <v>4.34</v>
      </c>
      <c r="AC24" s="178">
        <v>4.3899999999999997</v>
      </c>
      <c r="AD24" s="178">
        <v>4.58</v>
      </c>
      <c r="AE24" s="178">
        <v>4.8</v>
      </c>
      <c r="AF24" s="178">
        <v>5.38</v>
      </c>
      <c r="AG24" s="178">
        <v>5.83</v>
      </c>
      <c r="AH24" s="163">
        <f t="shared" si="1"/>
        <v>0.32801822323462426</v>
      </c>
      <c r="AI24" s="165">
        <f t="shared" si="4"/>
        <v>-2.0794223279296122E-2</v>
      </c>
      <c r="AJ24" s="165">
        <f t="shared" si="5"/>
        <v>-3.2909675313622454E-2</v>
      </c>
      <c r="AK24" s="165">
        <f t="shared" si="6"/>
        <v>-2.2060556916077636E-2</v>
      </c>
      <c r="AL24" s="165">
        <f t="shared" si="7"/>
        <v>-2.5178712582366234E-2</v>
      </c>
      <c r="AM24" s="165">
        <f t="shared" si="15"/>
        <v>1.3612970598801996E-2</v>
      </c>
      <c r="AN24" s="179">
        <f t="shared" si="16"/>
        <v>-3.137850009760218E-2</v>
      </c>
      <c r="AO24" s="179">
        <f t="shared" si="8"/>
        <v>-4.0989710259334983E-2</v>
      </c>
      <c r="AP24" s="179">
        <f t="shared" si="9"/>
        <v>-6.8302434808408141E-2</v>
      </c>
      <c r="AQ24" s="179">
        <f t="shared" si="10"/>
        <v>-5.330473243980724E-2</v>
      </c>
      <c r="AR24" s="179">
        <f t="shared" si="11"/>
        <v>-2.5007307804735646E-2</v>
      </c>
      <c r="AS24" s="179">
        <f t="shared" si="12"/>
        <v>3.9292738026480173E-2</v>
      </c>
      <c r="AT24" s="179">
        <f t="shared" si="14"/>
        <v>7.607993453637113E-2</v>
      </c>
      <c r="AU24" s="179">
        <f t="shared" si="13"/>
        <v>6.0613159943485151E-2</v>
      </c>
      <c r="AV24" s="149">
        <v>2019</v>
      </c>
      <c r="AW24" s="149" t="s">
        <v>164</v>
      </c>
      <c r="AX24" s="164">
        <f>($T$11/$P$11-1)</f>
        <v>6.8274792077968272E-2</v>
      </c>
      <c r="AY24" s="156"/>
    </row>
    <row r="25" spans="2:51">
      <c r="B25" t="s">
        <v>274</v>
      </c>
      <c r="C25" s="141">
        <v>3.48</v>
      </c>
      <c r="D25" s="141">
        <v>3.49</v>
      </c>
      <c r="E25" s="141">
        <v>3.57</v>
      </c>
      <c r="F25" s="141">
        <v>3.58</v>
      </c>
      <c r="G25" s="141">
        <v>3.6</v>
      </c>
      <c r="H25" s="141">
        <v>3.64</v>
      </c>
      <c r="I25" s="141">
        <v>3.57</v>
      </c>
      <c r="J25" s="141">
        <v>3.6</v>
      </c>
      <c r="K25" s="141">
        <v>3.73</v>
      </c>
      <c r="L25" s="141">
        <v>3.8</v>
      </c>
      <c r="M25" s="141">
        <v>3.82</v>
      </c>
      <c r="N25" s="141">
        <v>3.85</v>
      </c>
      <c r="O25" s="141">
        <v>3.99</v>
      </c>
      <c r="P25" s="141">
        <v>4.1500000000000004</v>
      </c>
      <c r="Q25" s="141">
        <v>3.8</v>
      </c>
      <c r="R25" s="141">
        <v>3.78</v>
      </c>
      <c r="S25" s="141">
        <v>3.97</v>
      </c>
      <c r="T25" s="141">
        <v>4.04</v>
      </c>
      <c r="U25" s="141">
        <v>3.93</v>
      </c>
      <c r="V25" s="141">
        <v>3.87</v>
      </c>
      <c r="W25" s="141">
        <v>3.72</v>
      </c>
      <c r="X25" s="141">
        <v>3.72</v>
      </c>
      <c r="Y25" s="141">
        <v>3.8</v>
      </c>
      <c r="Z25" s="178">
        <v>3.98</v>
      </c>
      <c r="AA25" s="178">
        <v>4.01</v>
      </c>
      <c r="AB25" s="178">
        <v>4.04</v>
      </c>
      <c r="AC25" s="178">
        <v>4.18</v>
      </c>
      <c r="AD25" s="178">
        <v>4.67</v>
      </c>
      <c r="AE25" s="178">
        <v>4.49</v>
      </c>
      <c r="AF25" s="178">
        <v>4.53</v>
      </c>
      <c r="AG25" s="178">
        <v>4.72</v>
      </c>
      <c r="AH25" s="163">
        <f t="shared" si="1"/>
        <v>0.12918660287081341</v>
      </c>
      <c r="AI25" s="165">
        <f t="shared" si="4"/>
        <v>-4.8604782677259664E-2</v>
      </c>
      <c r="AJ25" s="165">
        <f t="shared" si="5"/>
        <v>-5.2895771942054692E-2</v>
      </c>
      <c r="AK25" s="165">
        <f t="shared" si="6"/>
        <v>-0.10461735232758865</v>
      </c>
      <c r="AL25" s="165">
        <f t="shared" si="7"/>
        <v>-0.12850796808647569</v>
      </c>
      <c r="AM25" s="165">
        <f t="shared" si="15"/>
        <v>-6.8518533190482359E-2</v>
      </c>
      <c r="AN25" s="179">
        <f t="shared" si="16"/>
        <v>-2.8595753128808809E-2</v>
      </c>
      <c r="AO25" s="179">
        <f t="shared" si="8"/>
        <v>3.0849990029231125E-2</v>
      </c>
      <c r="AP25" s="179">
        <f t="shared" si="9"/>
        <v>3.2189044611394185E-2</v>
      </c>
      <c r="AQ25" s="179">
        <f t="shared" si="10"/>
        <v>6.4065912700082106E-2</v>
      </c>
      <c r="AR25" s="179">
        <f t="shared" si="11"/>
        <v>0.10745043545702776</v>
      </c>
      <c r="AS25" s="179">
        <f t="shared" si="12"/>
        <v>6.0595316819771719E-2</v>
      </c>
      <c r="AT25" s="179">
        <f t="shared" si="14"/>
        <v>-4.2264273156287502E-2</v>
      </c>
      <c r="AU25" s="179">
        <f t="shared" si="13"/>
        <v>-0.13821846042032571</v>
      </c>
      <c r="AV25" s="149">
        <v>2019</v>
      </c>
      <c r="AW25" s="149" t="s">
        <v>165</v>
      </c>
      <c r="AX25" s="164">
        <f>($U$11/$Q$11-1)</f>
        <v>8.281530899304923E-2</v>
      </c>
      <c r="AY25" s="156"/>
    </row>
    <row r="26" spans="2:51">
      <c r="B26" t="s">
        <v>275</v>
      </c>
      <c r="C26" s="141">
        <v>6.65</v>
      </c>
      <c r="D26" s="141">
        <v>6.37</v>
      </c>
      <c r="E26" s="141">
        <v>6.87</v>
      </c>
      <c r="F26" s="141">
        <v>6.83</v>
      </c>
      <c r="G26" s="141">
        <v>6.01</v>
      </c>
      <c r="H26" s="141">
        <v>6.41</v>
      </c>
      <c r="I26" s="141">
        <v>6.54</v>
      </c>
      <c r="J26" s="141">
        <v>6.54</v>
      </c>
      <c r="K26" s="141">
        <v>6.69</v>
      </c>
      <c r="L26" s="141">
        <v>6.9</v>
      </c>
      <c r="M26" s="141">
        <v>7.01</v>
      </c>
      <c r="N26" s="141">
        <v>7.16</v>
      </c>
      <c r="O26" s="141">
        <v>7.46</v>
      </c>
      <c r="P26" s="141">
        <v>7.45</v>
      </c>
      <c r="Q26" s="141">
        <v>7.6</v>
      </c>
      <c r="R26" s="141">
        <v>8.02</v>
      </c>
      <c r="S26" s="141">
        <v>8.1300000000000008</v>
      </c>
      <c r="T26" s="141">
        <v>9.51</v>
      </c>
      <c r="U26" s="141">
        <v>9.18</v>
      </c>
      <c r="V26" s="141">
        <v>9.18</v>
      </c>
      <c r="W26" s="141">
        <v>9.36</v>
      </c>
      <c r="X26" s="141">
        <v>9.34</v>
      </c>
      <c r="Y26" s="141">
        <v>9.83</v>
      </c>
      <c r="Z26" s="178">
        <v>9.74</v>
      </c>
      <c r="AA26" s="178">
        <v>9.74</v>
      </c>
      <c r="AB26" s="178">
        <v>9.77</v>
      </c>
      <c r="AC26" s="178">
        <v>10.06</v>
      </c>
      <c r="AD26" s="178">
        <v>10.49</v>
      </c>
      <c r="AE26" s="178">
        <v>10.67</v>
      </c>
      <c r="AF26" s="178">
        <v>10.72</v>
      </c>
      <c r="AG26" s="178">
        <v>10.75</v>
      </c>
      <c r="AH26" s="163">
        <f t="shared" si="1"/>
        <v>6.8588469184890602E-2</v>
      </c>
      <c r="AI26" s="165">
        <f t="shared" si="4"/>
        <v>0.12507942784905604</v>
      </c>
      <c r="AJ26" s="165">
        <f t="shared" si="5"/>
        <v>6.7933108238446366E-2</v>
      </c>
      <c r="AK26" s="165">
        <f t="shared" si="6"/>
        <v>0.10964645277897608</v>
      </c>
      <c r="AL26" s="165">
        <f t="shared" si="7"/>
        <v>-6.7175967378518497E-2</v>
      </c>
      <c r="AM26" s="165">
        <f t="shared" si="15"/>
        <v>3.536644743450737E-2</v>
      </c>
      <c r="AN26" s="179">
        <f t="shared" si="16"/>
        <v>3.9826529106096326E-3</v>
      </c>
      <c r="AO26" s="179">
        <f t="shared" si="8"/>
        <v>-6.5087086197899088E-3</v>
      </c>
      <c r="AP26" s="179">
        <f t="shared" si="9"/>
        <v>-7.7939168677336051E-3</v>
      </c>
      <c r="AQ26" s="179">
        <f t="shared" si="10"/>
        <v>-1.2536325346713353E-2</v>
      </c>
      <c r="AR26" s="179">
        <f t="shared" si="11"/>
        <v>1.1085654674263867E-2</v>
      </c>
      <c r="AS26" s="179">
        <f t="shared" si="12"/>
        <v>3.6377114891327805E-2</v>
      </c>
      <c r="AT26" s="179">
        <f t="shared" si="14"/>
        <v>-6.6314963793416656E-2</v>
      </c>
      <c r="AU26" s="179">
        <f t="shared" si="13"/>
        <v>-0.19881659410624852</v>
      </c>
      <c r="AV26" s="149">
        <v>2019</v>
      </c>
      <c r="AW26" s="149" t="s">
        <v>169</v>
      </c>
      <c r="AX26" s="164">
        <f>($V$11/$R$11-1)</f>
        <v>7.6705295751578584E-2</v>
      </c>
      <c r="AY26" s="156"/>
    </row>
    <row r="27" spans="2:51">
      <c r="B27" t="s">
        <v>276</v>
      </c>
      <c r="C27" s="141">
        <v>4.45</v>
      </c>
      <c r="D27" s="141">
        <v>3.65</v>
      </c>
      <c r="E27" s="141">
        <v>3.3</v>
      </c>
      <c r="F27" s="141">
        <v>3.38</v>
      </c>
      <c r="G27" s="141">
        <v>3.35</v>
      </c>
      <c r="H27" s="141">
        <v>3.35</v>
      </c>
      <c r="I27" s="141">
        <v>3.35</v>
      </c>
      <c r="J27" s="141">
        <v>3.43</v>
      </c>
      <c r="K27" s="141">
        <v>3.46</v>
      </c>
      <c r="L27" s="141">
        <v>3.46</v>
      </c>
      <c r="M27" s="141">
        <v>3.46</v>
      </c>
      <c r="N27" s="141">
        <v>3.5</v>
      </c>
      <c r="O27" s="141">
        <v>3.55</v>
      </c>
      <c r="P27" s="141">
        <v>3.59</v>
      </c>
      <c r="Q27" s="141">
        <v>3.6</v>
      </c>
      <c r="R27" s="141">
        <v>3.67</v>
      </c>
      <c r="S27" s="141">
        <v>3.71</v>
      </c>
      <c r="T27" s="141">
        <v>3.74</v>
      </c>
      <c r="U27" s="141">
        <v>3.78</v>
      </c>
      <c r="V27" s="141">
        <v>3.78</v>
      </c>
      <c r="W27" s="141">
        <v>3.63</v>
      </c>
      <c r="X27" s="141">
        <v>3.8579492386255199</v>
      </c>
      <c r="Y27" s="141">
        <v>4.0874870585857499</v>
      </c>
      <c r="Z27" s="178">
        <v>3.85</v>
      </c>
      <c r="AA27" s="178">
        <v>3.85</v>
      </c>
      <c r="AB27" s="178">
        <v>4.1399999999999997</v>
      </c>
      <c r="AC27" s="178">
        <v>4.28</v>
      </c>
      <c r="AD27" s="178">
        <v>4.3899999999999997</v>
      </c>
      <c r="AE27" s="178">
        <v>4.78</v>
      </c>
      <c r="AF27" s="178">
        <v>4.84</v>
      </c>
      <c r="AG27" s="178">
        <v>5.65</v>
      </c>
      <c r="AH27" s="163">
        <f t="shared" si="1"/>
        <v>0.32009345794392524</v>
      </c>
      <c r="AI27" s="165">
        <f t="shared" si="4"/>
        <v>-3.2815308993049311E-2</v>
      </c>
      <c r="AJ27" s="165">
        <f t="shared" si="5"/>
        <v>-4.6732543707981883E-2</v>
      </c>
      <c r="AK27" s="165">
        <f t="shared" si="6"/>
        <v>-6.3208402454212193E-2</v>
      </c>
      <c r="AL27" s="165">
        <f t="shared" si="7"/>
        <v>-1.7762817715380574E-2</v>
      </c>
      <c r="AM27" s="165">
        <f t="shared" si="15"/>
        <v>4.5906129911285301E-2</v>
      </c>
      <c r="AN27" s="179">
        <f t="shared" si="16"/>
        <v>-3.8501007220109303E-2</v>
      </c>
      <c r="AO27" s="179">
        <f t="shared" si="8"/>
        <v>1.3499061387980071E-2</v>
      </c>
      <c r="AP27" s="179">
        <f t="shared" si="9"/>
        <v>1.9276526401238642E-2</v>
      </c>
      <c r="AQ27" s="179">
        <f t="shared" si="10"/>
        <v>1.1164029135674922E-2</v>
      </c>
      <c r="AR27" s="179">
        <f t="shared" si="11"/>
        <v>7.4343341545913655E-2</v>
      </c>
      <c r="AS27" s="179">
        <f t="shared" si="12"/>
        <v>0.18245301024853738</v>
      </c>
      <c r="AT27" s="179">
        <f t="shared" si="14"/>
        <v>5.5307237347059501E-3</v>
      </c>
      <c r="AU27" s="179">
        <f t="shared" si="13"/>
        <v>5.268839465278613E-2</v>
      </c>
      <c r="AV27" s="149">
        <v>2020</v>
      </c>
      <c r="AW27" s="149" t="s">
        <v>170</v>
      </c>
      <c r="AX27" s="164">
        <f>($W$11/$S$11-1)</f>
        <v>4.1645060136152878E-2</v>
      </c>
      <c r="AY27" s="156"/>
    </row>
    <row r="28" spans="2:51">
      <c r="B28" t="s">
        <v>277</v>
      </c>
      <c r="C28" s="141">
        <v>3.79</v>
      </c>
      <c r="D28" s="141">
        <v>3.84</v>
      </c>
      <c r="E28" s="141">
        <v>3.91</v>
      </c>
      <c r="F28" s="141">
        <v>4.0199999999999996</v>
      </c>
      <c r="G28" s="141">
        <v>4.1900000000000004</v>
      </c>
      <c r="H28" s="141">
        <v>4.21</v>
      </c>
      <c r="I28" s="141">
        <v>4.07</v>
      </c>
      <c r="J28" s="141">
        <v>4.04</v>
      </c>
      <c r="K28" s="141">
        <v>3.99</v>
      </c>
      <c r="L28" s="141">
        <v>3.99</v>
      </c>
      <c r="M28" s="141">
        <v>4.16</v>
      </c>
      <c r="N28" s="141">
        <v>4.0599999999999996</v>
      </c>
      <c r="O28" s="141">
        <v>4.2699999999999996</v>
      </c>
      <c r="P28" s="141">
        <v>4.2300000000000004</v>
      </c>
      <c r="Q28" s="141">
        <v>4.1900000000000004</v>
      </c>
      <c r="R28" s="141">
        <v>4.25</v>
      </c>
      <c r="S28" s="141">
        <v>4.3499999999999996</v>
      </c>
      <c r="T28" s="141">
        <v>4.34</v>
      </c>
      <c r="U28" s="141">
        <v>4.29</v>
      </c>
      <c r="V28" s="141">
        <v>4.29</v>
      </c>
      <c r="W28" s="141">
        <v>4.3107757680816396</v>
      </c>
      <c r="X28" s="141">
        <v>4.4270827425574399</v>
      </c>
      <c r="Y28" s="141">
        <v>4.3750951774951101</v>
      </c>
      <c r="Z28" s="178">
        <v>4.68</v>
      </c>
      <c r="AA28" s="178">
        <v>4.6900000000000004</v>
      </c>
      <c r="AB28" s="178">
        <v>4.95</v>
      </c>
      <c r="AC28" s="178">
        <v>4.91</v>
      </c>
      <c r="AD28" s="178">
        <v>4.8</v>
      </c>
      <c r="AE28" s="178">
        <v>4.9800000000000004</v>
      </c>
      <c r="AF28" s="178">
        <v>5.26</v>
      </c>
      <c r="AG28" s="178">
        <v>5.93</v>
      </c>
      <c r="AH28" s="163">
        <f t="shared" si="1"/>
        <v>0.20773930753564146</v>
      </c>
      <c r="AI28" s="165">
        <f t="shared" si="4"/>
        <v>-5.8948960544361967E-2</v>
      </c>
      <c r="AJ28" s="165">
        <f t="shared" si="5"/>
        <v>-6.7293531045696228E-2</v>
      </c>
      <c r="AK28" s="165">
        <f t="shared" si="6"/>
        <v>-5.0662124944971271E-2</v>
      </c>
      <c r="AL28" s="165">
        <f t="shared" si="7"/>
        <v>-2.9234899239686824E-2</v>
      </c>
      <c r="AM28" s="165">
        <f t="shared" si="15"/>
        <v>-1.5603947073541718E-2</v>
      </c>
      <c r="AN28" s="179">
        <f t="shared" si="16"/>
        <v>3.3889565170462932E-2</v>
      </c>
      <c r="AO28" s="179">
        <f t="shared" si="8"/>
        <v>4.086422738253688E-2</v>
      </c>
      <c r="AP28" s="179">
        <f t="shared" si="9"/>
        <v>6.4285335502052163E-2</v>
      </c>
      <c r="AQ28" s="179">
        <f t="shared" si="10"/>
        <v>8.6327212352799887E-2</v>
      </c>
      <c r="AR28" s="179">
        <f t="shared" si="11"/>
        <v>-4.0275373072800824E-2</v>
      </c>
      <c r="AS28" s="179">
        <f t="shared" si="12"/>
        <v>2.7282573894561457E-3</v>
      </c>
      <c r="AT28" s="179">
        <f t="shared" si="14"/>
        <v>-0.1009251392428963</v>
      </c>
      <c r="AU28" s="179">
        <f t="shared" si="13"/>
        <v>-5.9665755755497651E-2</v>
      </c>
      <c r="AV28" s="149">
        <v>2020</v>
      </c>
      <c r="AW28" s="149" t="s">
        <v>231</v>
      </c>
      <c r="AX28" s="164">
        <f>($X$11/$T$11-1)</f>
        <v>4.9300047294396521E-2</v>
      </c>
      <c r="AY28" s="156"/>
    </row>
    <row r="29" spans="2:51">
      <c r="B29" t="s">
        <v>278</v>
      </c>
      <c r="C29" s="141">
        <v>5.59</v>
      </c>
      <c r="D29" s="141">
        <v>5.67</v>
      </c>
      <c r="E29" s="141">
        <v>5.59</v>
      </c>
      <c r="F29" s="141">
        <v>5.59</v>
      </c>
      <c r="G29" s="141">
        <v>5.57</v>
      </c>
      <c r="H29" s="141">
        <v>5.67</v>
      </c>
      <c r="I29" s="141">
        <v>5.98</v>
      </c>
      <c r="J29" s="141">
        <v>6.29</v>
      </c>
      <c r="K29" s="141">
        <v>6.84</v>
      </c>
      <c r="L29" s="141">
        <v>6.49</v>
      </c>
      <c r="M29" s="141">
        <v>6.42</v>
      </c>
      <c r="N29" s="141">
        <v>6.42</v>
      </c>
      <c r="O29" s="141">
        <v>6.38</v>
      </c>
      <c r="P29" s="141">
        <v>6.48</v>
      </c>
      <c r="Q29" s="141">
        <v>6.61</v>
      </c>
      <c r="R29" s="141">
        <v>6.61</v>
      </c>
      <c r="S29" s="141">
        <v>7.18</v>
      </c>
      <c r="T29" s="141">
        <v>7.17</v>
      </c>
      <c r="U29" s="141">
        <v>7.21</v>
      </c>
      <c r="V29" s="141">
        <v>7.22</v>
      </c>
      <c r="W29" s="141">
        <v>7.7881647582797502</v>
      </c>
      <c r="X29" s="141">
        <v>7.42989453035407</v>
      </c>
      <c r="Y29" s="141">
        <v>7.55573367034083</v>
      </c>
      <c r="Z29" s="178">
        <v>7.85</v>
      </c>
      <c r="AA29" s="178">
        <v>7.65</v>
      </c>
      <c r="AB29" s="178">
        <v>7.89</v>
      </c>
      <c r="AC29" s="178">
        <v>8.2899999999999991</v>
      </c>
      <c r="AD29" s="178">
        <v>8.4600000000000009</v>
      </c>
      <c r="AE29" s="178">
        <v>8.9700000000000006</v>
      </c>
      <c r="AF29" s="178">
        <v>9.1199999999999992</v>
      </c>
      <c r="AG29" s="178">
        <v>9.41</v>
      </c>
      <c r="AH29" s="163">
        <f t="shared" si="1"/>
        <v>0.13510253317249712</v>
      </c>
      <c r="AI29" s="165">
        <f t="shared" si="4"/>
        <v>7.9562492520339201E-3</v>
      </c>
      <c r="AJ29" s="165">
        <f t="shared" si="5"/>
        <v>1.557912179758926E-2</v>
      </c>
      <c r="AK29" s="165">
        <f t="shared" si="6"/>
        <v>4.305755243762853E-2</v>
      </c>
      <c r="AL29" s="165">
        <f t="shared" si="7"/>
        <v>-1.3052553521164995E-2</v>
      </c>
      <c r="AM29" s="165">
        <f t="shared" si="15"/>
        <v>1.2512312589850458E-2</v>
      </c>
      <c r="AN29" s="179">
        <f t="shared" si="16"/>
        <v>3.0238091989903945E-2</v>
      </c>
      <c r="AO29" s="179">
        <f t="shared" si="8"/>
        <v>-6.4847347884030959E-2</v>
      </c>
      <c r="AP29" s="179">
        <f t="shared" si="9"/>
        <v>8.0937843205242596E-3</v>
      </c>
      <c r="AQ29" s="179">
        <f t="shared" si="10"/>
        <v>6.124593011406905E-2</v>
      </c>
      <c r="AR29" s="179">
        <f t="shared" si="11"/>
        <v>1.179060765560043E-2</v>
      </c>
      <c r="AS29" s="179">
        <f t="shared" si="12"/>
        <v>0.11344358829793896</v>
      </c>
      <c r="AT29" s="179">
        <f t="shared" si="14"/>
        <v>-7.6578657474858924E-3</v>
      </c>
      <c r="AU29" s="179">
        <f t="shared" si="13"/>
        <v>-0.13230253011864199</v>
      </c>
      <c r="AV29" s="149">
        <v>2020</v>
      </c>
      <c r="AW29" s="149" t="s">
        <v>252</v>
      </c>
      <c r="AX29" s="164">
        <f>($Y$11/$U$11-1)</f>
        <v>3.5439652783357589E-2</v>
      </c>
      <c r="AY29" s="156"/>
    </row>
    <row r="30" spans="2:51">
      <c r="B30" t="s">
        <v>279</v>
      </c>
      <c r="C30" s="141">
        <v>4.58</v>
      </c>
      <c r="D30" s="141">
        <v>4.6900000000000004</v>
      </c>
      <c r="E30" s="141">
        <v>4.5600000000000005</v>
      </c>
      <c r="F30" s="141">
        <v>4.5600000000000005</v>
      </c>
      <c r="G30" s="141">
        <v>4.5600000000000005</v>
      </c>
      <c r="H30" s="141">
        <v>4.68</v>
      </c>
      <c r="I30" s="141">
        <v>4.7</v>
      </c>
      <c r="J30" s="141">
        <v>4.74</v>
      </c>
      <c r="K30" s="141">
        <v>4.9400000000000004</v>
      </c>
      <c r="L30" s="141">
        <v>5.14</v>
      </c>
      <c r="M30" s="141">
        <v>5.22</v>
      </c>
      <c r="N30" s="141">
        <v>5.24</v>
      </c>
      <c r="O30" s="141">
        <v>5.4</v>
      </c>
      <c r="P30" s="141">
        <v>5.58</v>
      </c>
      <c r="Q30" s="141">
        <v>5.59</v>
      </c>
      <c r="R30" s="141">
        <v>5.62</v>
      </c>
      <c r="S30" s="141">
        <v>5.54</v>
      </c>
      <c r="T30" s="141">
        <v>5.74</v>
      </c>
      <c r="U30" s="141">
        <v>5.79</v>
      </c>
      <c r="V30" s="141">
        <v>5.81</v>
      </c>
      <c r="W30" s="141">
        <v>5.81</v>
      </c>
      <c r="X30" s="141">
        <v>5.85</v>
      </c>
      <c r="Y30" s="141">
        <v>5.89</v>
      </c>
      <c r="Z30" s="178">
        <v>5.84</v>
      </c>
      <c r="AA30" s="178">
        <v>5.79</v>
      </c>
      <c r="AB30" s="178">
        <v>5.81</v>
      </c>
      <c r="AC30" s="178">
        <v>5.5</v>
      </c>
      <c r="AD30" s="178">
        <v>6.32</v>
      </c>
      <c r="AE30" s="178">
        <v>6.77</v>
      </c>
      <c r="AF30" s="178">
        <v>6.43</v>
      </c>
      <c r="AG30" s="178">
        <v>6.3</v>
      </c>
      <c r="AH30" s="163">
        <f t="shared" si="1"/>
        <v>0.14545454545454542</v>
      </c>
      <c r="AI30" s="165">
        <f t="shared" si="4"/>
        <v>-4.7037133679990163E-2</v>
      </c>
      <c r="AJ30" s="165">
        <f t="shared" si="5"/>
        <v>-4.289746657008401E-2</v>
      </c>
      <c r="AK30" s="165">
        <f t="shared" si="6"/>
        <v>7.09140195770986E-3</v>
      </c>
      <c r="AL30" s="165">
        <f t="shared" si="7"/>
        <v>-3.0136284228194529E-2</v>
      </c>
      <c r="AM30" s="165">
        <f t="shared" si="15"/>
        <v>-1.8168495615827427E-2</v>
      </c>
      <c r="AN30" s="179">
        <f t="shared" si="16"/>
        <v>-5.1856014551020277E-2</v>
      </c>
      <c r="AO30" s="179">
        <f t="shared" si="8"/>
        <v>-5.0549340009818901E-2</v>
      </c>
      <c r="AP30" s="179">
        <f t="shared" si="9"/>
        <v>-6.0670067602556693E-2</v>
      </c>
      <c r="AQ30" s="179">
        <f t="shared" si="10"/>
        <v>-0.10214800920144583</v>
      </c>
      <c r="AR30" s="179">
        <f t="shared" si="11"/>
        <v>1.6275382108091402E-2</v>
      </c>
      <c r="AS30" s="179">
        <f t="shared" si="12"/>
        <v>0.11015190893189192</v>
      </c>
      <c r="AT30" s="179">
        <f t="shared" si="14"/>
        <v>-5.6838837325268968E-2</v>
      </c>
      <c r="AU30" s="179">
        <f t="shared" si="13"/>
        <v>-0.12195051783659369</v>
      </c>
      <c r="AV30" s="8">
        <v>2020</v>
      </c>
      <c r="AW30" s="8" t="s">
        <v>251</v>
      </c>
      <c r="AX30" s="164">
        <f>($Z$11/$V$11-1)</f>
        <v>5.7019525738627896E-2</v>
      </c>
    </row>
    <row r="31" spans="2:51">
      <c r="B31" t="s">
        <v>280</v>
      </c>
      <c r="C31" s="141"/>
      <c r="D31" s="141">
        <v>3.68</v>
      </c>
      <c r="E31" s="141">
        <v>3.7</v>
      </c>
      <c r="F31" s="141">
        <v>3.75</v>
      </c>
      <c r="G31" s="141">
        <v>3.95</v>
      </c>
      <c r="H31" s="141">
        <v>4</v>
      </c>
      <c r="I31" s="141">
        <v>4</v>
      </c>
      <c r="J31" s="141">
        <v>4</v>
      </c>
      <c r="K31" s="141">
        <v>4</v>
      </c>
      <c r="L31" s="141">
        <v>4</v>
      </c>
      <c r="M31" s="141">
        <v>4</v>
      </c>
      <c r="N31" s="141">
        <v>4.0999999999999996</v>
      </c>
      <c r="O31" s="141">
        <v>4.0999999999999996</v>
      </c>
      <c r="P31" s="141">
        <v>4.0999999999999996</v>
      </c>
      <c r="Q31" s="141">
        <v>4.25</v>
      </c>
      <c r="R31" s="141">
        <v>4.5</v>
      </c>
      <c r="S31" s="141">
        <v>3.98</v>
      </c>
      <c r="T31" s="141">
        <v>3.72</v>
      </c>
      <c r="U31" s="141">
        <v>4.3499999999999996</v>
      </c>
      <c r="V31" s="141">
        <v>4.5</v>
      </c>
      <c r="W31" s="141">
        <v>4.5</v>
      </c>
      <c r="X31" s="141">
        <v>4.75</v>
      </c>
      <c r="Y31" s="141">
        <v>4.8499999999999996</v>
      </c>
      <c r="Z31" s="178">
        <v>4.8499999999999996</v>
      </c>
      <c r="AA31" s="178">
        <v>4.8499999999999996</v>
      </c>
      <c r="AB31" s="178">
        <v>5</v>
      </c>
      <c r="AC31" s="178">
        <v>5.25</v>
      </c>
      <c r="AD31" s="178">
        <v>5.75</v>
      </c>
      <c r="AE31" s="178">
        <v>6.5</v>
      </c>
      <c r="AF31" s="178">
        <v>6.75</v>
      </c>
      <c r="AG31" s="178">
        <v>7.25</v>
      </c>
      <c r="AH31" s="163">
        <f t="shared" si="1"/>
        <v>0.38095238095238093</v>
      </c>
      <c r="AI31" s="165">
        <f t="shared" si="4"/>
        <v>-5.9285897228343432E-2</v>
      </c>
      <c r="AJ31" s="165">
        <f t="shared" si="5"/>
        <v>-7.6705295751578584E-2</v>
      </c>
      <c r="AK31" s="165">
        <f t="shared" si="6"/>
        <v>8.9008206195505424E-2</v>
      </c>
      <c r="AL31" s="165">
        <f t="shared" si="7"/>
        <v>0.22758167313571093</v>
      </c>
      <c r="AM31" s="165">
        <f t="shared" si="15"/>
        <v>7.9502875952274607E-2</v>
      </c>
      <c r="AN31" s="179">
        <f t="shared" si="16"/>
        <v>2.0758252039149799E-2</v>
      </c>
      <c r="AO31" s="179">
        <f t="shared" si="8"/>
        <v>3.0670778559697104E-2</v>
      </c>
      <c r="AP31" s="179">
        <f t="shared" si="9"/>
        <v>-1.200881817581434E-3</v>
      </c>
      <c r="AQ31" s="179">
        <f t="shared" si="10"/>
        <v>4.6540139504205921E-2</v>
      </c>
      <c r="AR31" s="179">
        <f t="shared" si="11"/>
        <v>0.11965061159545196</v>
      </c>
      <c r="AS31" s="179">
        <f t="shared" si="12"/>
        <v>0.28110075425710623</v>
      </c>
      <c r="AT31" s="179">
        <f t="shared" si="14"/>
        <v>0.18644859813084114</v>
      </c>
      <c r="AU31" s="179">
        <f t="shared" si="13"/>
        <v>0.11354731766124182</v>
      </c>
      <c r="AV31" s="149">
        <v>2021</v>
      </c>
      <c r="AW31" s="149" t="s">
        <v>440</v>
      </c>
      <c r="AX31" s="164">
        <f>($AA$11/$W$11-1)</f>
        <v>4.7106999218080592E-2</v>
      </c>
    </row>
    <row r="32" spans="2:51">
      <c r="B32" t="s">
        <v>329</v>
      </c>
      <c r="C32" s="141">
        <v>5.47</v>
      </c>
      <c r="D32" s="141">
        <v>5.76</v>
      </c>
      <c r="E32" s="141">
        <v>5.8</v>
      </c>
      <c r="F32" s="141">
        <v>5.97</v>
      </c>
      <c r="G32" s="141">
        <v>6.03</v>
      </c>
      <c r="H32" s="141">
        <v>6.34</v>
      </c>
      <c r="I32" s="141">
        <v>6.43</v>
      </c>
      <c r="J32" s="141">
        <v>6.39</v>
      </c>
      <c r="K32" s="141">
        <v>6.98</v>
      </c>
      <c r="L32" s="141">
        <v>7.15</v>
      </c>
      <c r="M32" s="141">
        <v>7.08</v>
      </c>
      <c r="N32" s="141">
        <v>7.01</v>
      </c>
      <c r="O32" s="141">
        <v>7.3</v>
      </c>
      <c r="P32" s="141">
        <v>7.4</v>
      </c>
      <c r="Q32" s="141">
        <v>7.55</v>
      </c>
      <c r="R32" s="141">
        <v>7.67</v>
      </c>
      <c r="S32" s="141">
        <v>8.11</v>
      </c>
      <c r="T32" s="141">
        <v>8.11</v>
      </c>
      <c r="U32" s="141">
        <v>8.08</v>
      </c>
      <c r="V32" s="141">
        <v>8.19</v>
      </c>
      <c r="W32" s="141">
        <v>8.19</v>
      </c>
      <c r="X32" s="141">
        <v>8.9700000000000006</v>
      </c>
      <c r="Y32" s="141">
        <v>8.8699999999999992</v>
      </c>
      <c r="Z32" s="178">
        <v>9.26</v>
      </c>
      <c r="AA32" s="178">
        <v>8.81</v>
      </c>
      <c r="AB32" s="178">
        <v>8.89</v>
      </c>
      <c r="AC32" s="178">
        <v>9.0500000000000007</v>
      </c>
      <c r="AD32" s="178">
        <v>9.09</v>
      </c>
      <c r="AE32" s="178">
        <v>9.32</v>
      </c>
      <c r="AF32" s="178">
        <v>9.6199999999999992</v>
      </c>
      <c r="AG32" s="178">
        <v>9.92</v>
      </c>
      <c r="AH32" s="163">
        <f t="shared" si="1"/>
        <v>9.6132596685082783E-2</v>
      </c>
      <c r="AI32" s="165">
        <f t="shared" si="4"/>
        <v>-1.2616633496360455E-2</v>
      </c>
      <c r="AJ32" s="165">
        <f t="shared" si="5"/>
        <v>-8.9086855820871141E-3</v>
      </c>
      <c r="AK32" s="165">
        <f t="shared" si="6"/>
        <v>-3.1780695154648556E-2</v>
      </c>
      <c r="AL32" s="165">
        <f t="shared" si="7"/>
        <v>5.6741876256775028E-2</v>
      </c>
      <c r="AM32" s="165">
        <f t="shared" si="15"/>
        <v>6.2332624444365076E-2</v>
      </c>
      <c r="AN32" s="179">
        <f t="shared" si="16"/>
        <v>7.3627604908502786E-2</v>
      </c>
      <c r="AO32" s="179">
        <f t="shared" si="8"/>
        <v>2.859507648399523E-2</v>
      </c>
      <c r="AP32" s="179">
        <f t="shared" si="9"/>
        <v>-6.2751078379219644E-2</v>
      </c>
      <c r="AQ32" s="179">
        <f t="shared" si="10"/>
        <v>-1.564096441378467E-2</v>
      </c>
      <c r="AR32" s="179">
        <f t="shared" si="11"/>
        <v>-8.4274930031321083E-2</v>
      </c>
      <c r="AS32" s="179">
        <f t="shared" si="12"/>
        <v>-1.2166685403242061E-3</v>
      </c>
      <c r="AT32" s="179">
        <f t="shared" si="14"/>
        <v>-8.1436666211116254E-2</v>
      </c>
      <c r="AU32" s="179">
        <f t="shared" si="13"/>
        <v>-0.17127246660605633</v>
      </c>
      <c r="AV32" s="149">
        <v>2021</v>
      </c>
      <c r="AW32" s="149" t="s">
        <v>445</v>
      </c>
      <c r="AX32" s="164">
        <f>($AB$11/$X$11-1)</f>
        <v>5.3832460764949852E-2</v>
      </c>
    </row>
    <row r="33" spans="2:50">
      <c r="B33" t="s">
        <v>281</v>
      </c>
      <c r="C33" s="141">
        <v>5.9099998474121103</v>
      </c>
      <c r="D33" s="141">
        <v>5.7300000190734899</v>
      </c>
      <c r="E33" s="141">
        <v>5.67</v>
      </c>
      <c r="F33" s="141">
        <v>5.74</v>
      </c>
      <c r="G33" s="141">
        <v>5.87</v>
      </c>
      <c r="H33" s="141">
        <v>6</v>
      </c>
      <c r="I33" s="141">
        <v>5.82</v>
      </c>
      <c r="J33" s="141">
        <v>5.85</v>
      </c>
      <c r="K33" s="141">
        <v>5.92</v>
      </c>
      <c r="L33" s="141">
        <v>5.77</v>
      </c>
      <c r="M33" s="141">
        <v>5.29</v>
      </c>
      <c r="N33" s="141">
        <v>5.26</v>
      </c>
      <c r="O33" s="141">
        <v>5.45</v>
      </c>
      <c r="P33" s="141">
        <v>6.05</v>
      </c>
      <c r="Q33" s="141">
        <v>5.77</v>
      </c>
      <c r="R33" s="141">
        <v>5.52</v>
      </c>
      <c r="S33" s="141">
        <v>5.75</v>
      </c>
      <c r="T33" s="141">
        <v>5.88</v>
      </c>
      <c r="U33" s="141">
        <v>5.85</v>
      </c>
      <c r="V33" s="141">
        <v>6.29</v>
      </c>
      <c r="W33" s="141">
        <v>6.18</v>
      </c>
      <c r="X33" s="141">
        <v>6.49</v>
      </c>
      <c r="Y33" s="141">
        <v>6.45</v>
      </c>
      <c r="Z33" s="178">
        <v>6.18</v>
      </c>
      <c r="AA33" s="178">
        <v>6.1</v>
      </c>
      <c r="AB33" s="178">
        <v>6.73</v>
      </c>
      <c r="AC33" s="178">
        <v>6.72</v>
      </c>
      <c r="AD33" s="178">
        <v>7.08</v>
      </c>
      <c r="AE33" s="178">
        <v>7.84</v>
      </c>
      <c r="AF33" s="178">
        <v>8.56</v>
      </c>
      <c r="AG33" s="178">
        <v>8.7799999999999994</v>
      </c>
      <c r="AH33" s="163">
        <f t="shared" si="1"/>
        <v>0.30654761904761901</v>
      </c>
      <c r="AI33" s="165">
        <f t="shared" si="4"/>
        <v>-6.8950490968785791E-2</v>
      </c>
      <c r="AJ33" s="165">
        <f t="shared" si="5"/>
        <v>6.2787457871609914E-2</v>
      </c>
      <c r="AK33" s="165">
        <f t="shared" si="6"/>
        <v>3.3137548559499241E-2</v>
      </c>
      <c r="AL33" s="165">
        <f t="shared" si="7"/>
        <v>5.4441449304242995E-2</v>
      </c>
      <c r="AM33" s="165">
        <f t="shared" si="15"/>
        <v>6.7124449780745069E-2</v>
      </c>
      <c r="AN33" s="179">
        <f t="shared" si="16"/>
        <v>-7.4507602050233671E-2</v>
      </c>
      <c r="AO33" s="179">
        <f t="shared" si="8"/>
        <v>-6.0051983036850831E-2</v>
      </c>
      <c r="AP33" s="179">
        <f t="shared" si="9"/>
        <v>-1.6852491581590807E-2</v>
      </c>
      <c r="AQ33" s="179">
        <f t="shared" si="10"/>
        <v>5.926377816361128E-3</v>
      </c>
      <c r="AR33" s="179">
        <f t="shared" si="11"/>
        <v>7.9714669247338638E-2</v>
      </c>
      <c r="AS33" s="179">
        <f t="shared" si="12"/>
        <v>0.22614047032944012</v>
      </c>
      <c r="AT33" s="179">
        <f t="shared" si="14"/>
        <v>0.10836538862118289</v>
      </c>
      <c r="AU33" s="179">
        <f t="shared" si="13"/>
        <v>3.9142555756479902E-2</v>
      </c>
      <c r="AV33" s="149">
        <v>2021</v>
      </c>
      <c r="AW33" s="149" t="s">
        <v>447</v>
      </c>
      <c r="AX33" s="164">
        <f>($AC$11/$Y$11-1)</f>
        <v>3.5934087299917872E-2</v>
      </c>
    </row>
    <row r="34" spans="2:50">
      <c r="B34" t="s">
        <v>282</v>
      </c>
      <c r="C34" s="141">
        <v>7.29</v>
      </c>
      <c r="D34" s="141">
        <v>7.37</v>
      </c>
      <c r="E34" s="141">
        <v>7.28</v>
      </c>
      <c r="F34" s="141">
        <v>7.63</v>
      </c>
      <c r="G34" s="141">
        <v>8.32</v>
      </c>
      <c r="H34" s="141">
        <v>9.09</v>
      </c>
      <c r="I34" s="141">
        <v>7.38</v>
      </c>
      <c r="J34" s="141">
        <v>7.96</v>
      </c>
      <c r="K34" s="141">
        <v>8.4499999999999993</v>
      </c>
      <c r="L34" s="141">
        <v>8.39</v>
      </c>
      <c r="M34" s="141">
        <v>8.33</v>
      </c>
      <c r="N34" s="141">
        <v>8.6199999999999992</v>
      </c>
      <c r="O34" s="141">
        <v>8.91</v>
      </c>
      <c r="P34" s="141">
        <v>8.84</v>
      </c>
      <c r="Q34" s="141">
        <v>8.15</v>
      </c>
      <c r="R34" s="141">
        <v>9.1841801501027636</v>
      </c>
      <c r="S34" s="141">
        <v>9.6300000000000008</v>
      </c>
      <c r="T34" s="141">
        <v>9.6199999999999992</v>
      </c>
      <c r="U34" s="141">
        <v>9.3855736510750294</v>
      </c>
      <c r="V34" s="141">
        <v>8.8871942244624407</v>
      </c>
      <c r="W34" s="141">
        <v>9.3206967135349608</v>
      </c>
      <c r="X34" s="141">
        <v>9.3518185261611499</v>
      </c>
      <c r="Y34" s="141">
        <v>9.2850339026957993</v>
      </c>
      <c r="Z34" s="178">
        <v>9.1999999999999993</v>
      </c>
      <c r="AA34" s="178">
        <v>9.44</v>
      </c>
      <c r="AB34" s="178">
        <v>9.5</v>
      </c>
      <c r="AC34" s="178">
        <v>9.69</v>
      </c>
      <c r="AD34" s="178">
        <v>10.36</v>
      </c>
      <c r="AE34" s="178">
        <v>11.32</v>
      </c>
      <c r="AF34" s="178">
        <v>12.59</v>
      </c>
      <c r="AG34" s="178">
        <v>13.56</v>
      </c>
      <c r="AH34" s="163">
        <f t="shared" si="1"/>
        <v>0.39938080495356049</v>
      </c>
      <c r="AI34" s="165">
        <f t="shared" si="4"/>
        <v>6.8788819973211984E-2</v>
      </c>
      <c r="AJ34" s="165">
        <f t="shared" si="5"/>
        <v>-0.10904197913392707</v>
      </c>
      <c r="AK34" s="165">
        <f t="shared" si="6"/>
        <v>-7.3763781472086426E-2</v>
      </c>
      <c r="AL34" s="165">
        <f t="shared" si="7"/>
        <v>-7.7177539377436988E-2</v>
      </c>
      <c r="AM34" s="165">
        <f t="shared" si="15"/>
        <v>-4.6151810837512776E-2</v>
      </c>
      <c r="AN34" s="179">
        <f t="shared" si="16"/>
        <v>-2.1822165622817073E-2</v>
      </c>
      <c r="AO34" s="179">
        <f t="shared" si="8"/>
        <v>-3.4307174255232741E-2</v>
      </c>
      <c r="AP34" s="179">
        <f t="shared" si="9"/>
        <v>-3.7987256602324021E-2</v>
      </c>
      <c r="AQ34" s="179">
        <f t="shared" si="10"/>
        <v>7.6808420097772834E-3</v>
      </c>
      <c r="AR34" s="179">
        <f t="shared" si="11"/>
        <v>6.0170557807912667E-2</v>
      </c>
      <c r="AS34" s="179">
        <f t="shared" si="12"/>
        <v>0.14004711106297724</v>
      </c>
      <c r="AT34" s="179">
        <f t="shared" si="14"/>
        <v>0.16171175602557797</v>
      </c>
      <c r="AU34" s="179">
        <f t="shared" si="13"/>
        <v>0.13197574166242138</v>
      </c>
      <c r="AV34" s="149">
        <v>2021</v>
      </c>
      <c r="AW34" s="149" t="s">
        <v>450</v>
      </c>
      <c r="AX34" s="164">
        <f>($AD$11/$Z$11-1)</f>
        <v>6.5916398713826485E-2</v>
      </c>
    </row>
    <row r="35" spans="2:50">
      <c r="B35" t="s">
        <v>283</v>
      </c>
      <c r="C35" s="141">
        <v>3.5499999523162802</v>
      </c>
      <c r="D35" s="141">
        <v>3.5499999523162802</v>
      </c>
      <c r="E35" s="141">
        <v>3.57</v>
      </c>
      <c r="F35" s="141">
        <v>3.62</v>
      </c>
      <c r="G35" s="141">
        <v>3.54</v>
      </c>
      <c r="H35" s="141">
        <v>3.45</v>
      </c>
      <c r="I35" s="141">
        <v>3.55</v>
      </c>
      <c r="J35" s="141">
        <v>3.48</v>
      </c>
      <c r="K35" s="141">
        <v>3.22</v>
      </c>
      <c r="L35" s="141">
        <v>3.68</v>
      </c>
      <c r="M35" s="141">
        <v>3.28</v>
      </c>
      <c r="N35" s="141">
        <v>3.26</v>
      </c>
      <c r="O35" s="141">
        <v>3.32</v>
      </c>
      <c r="P35" s="141">
        <v>3.32</v>
      </c>
      <c r="Q35" s="141">
        <v>3.59</v>
      </c>
      <c r="R35" s="141">
        <v>3.76</v>
      </c>
      <c r="S35" s="141">
        <v>3.6</v>
      </c>
      <c r="T35" s="141">
        <v>3.7</v>
      </c>
      <c r="U35" s="141">
        <v>3.84</v>
      </c>
      <c r="V35" s="141">
        <v>3.85</v>
      </c>
      <c r="W35" s="141">
        <v>3.9</v>
      </c>
      <c r="X35" s="141">
        <v>3.88</v>
      </c>
      <c r="Y35" s="141">
        <v>3.88</v>
      </c>
      <c r="Z35" s="178">
        <v>3.98</v>
      </c>
      <c r="AA35" s="178">
        <v>4</v>
      </c>
      <c r="AB35" s="178">
        <v>3.95</v>
      </c>
      <c r="AC35" s="178">
        <v>3.91</v>
      </c>
      <c r="AD35" s="178">
        <v>4.28</v>
      </c>
      <c r="AE35" s="178">
        <v>4.3899999999999997</v>
      </c>
      <c r="AF35" s="178">
        <v>5.41</v>
      </c>
      <c r="AG35" s="178">
        <v>5.14</v>
      </c>
      <c r="AH35" s="163">
        <f t="shared" si="1"/>
        <v>0.31457800511508938</v>
      </c>
      <c r="AI35" s="165">
        <f t="shared" si="4"/>
        <v>-1.3177425984692681E-2</v>
      </c>
      <c r="AJ35" s="165">
        <f t="shared" si="5"/>
        <v>-5.2769125538812543E-2</v>
      </c>
      <c r="AK35" s="165">
        <f t="shared" si="6"/>
        <v>4.1688273197180409E-2</v>
      </c>
      <c r="AL35" s="165">
        <f t="shared" si="7"/>
        <v>-6.5139864574795259E-4</v>
      </c>
      <c r="AM35" s="165">
        <f t="shared" si="15"/>
        <v>-2.5022986116690911E-2</v>
      </c>
      <c r="AN35" s="179">
        <f t="shared" si="16"/>
        <v>-2.3253291972394161E-2</v>
      </c>
      <c r="AO35" s="179">
        <f t="shared" si="8"/>
        <v>-2.1465973577054927E-2</v>
      </c>
      <c r="AP35" s="179">
        <f t="shared" si="9"/>
        <v>-3.5791223651547716E-2</v>
      </c>
      <c r="AQ35" s="179">
        <f t="shared" si="10"/>
        <v>-2.8202128537031211E-2</v>
      </c>
      <c r="AR35" s="179">
        <f t="shared" si="11"/>
        <v>9.4604857082841304E-3</v>
      </c>
      <c r="AS35" s="179">
        <f t="shared" si="12"/>
        <v>3.8394568690095721E-2</v>
      </c>
      <c r="AT35" s="179">
        <f t="shared" si="14"/>
        <v>0.20606885129539809</v>
      </c>
      <c r="AU35" s="179">
        <f t="shared" si="13"/>
        <v>4.7172941823950265E-2</v>
      </c>
      <c r="AV35" s="149">
        <v>2022</v>
      </c>
      <c r="AW35" s="149" t="s">
        <v>454</v>
      </c>
      <c r="AX35" s="164">
        <f>($AE$11/$AA$11-1)</f>
        <v>5.9105431309904199E-2</v>
      </c>
    </row>
    <row r="36" spans="2:50">
      <c r="B36" t="s">
        <v>284</v>
      </c>
      <c r="C36" s="141">
        <v>4.9400000572204599</v>
      </c>
      <c r="D36" s="141">
        <v>4.8800001144409197</v>
      </c>
      <c r="E36" s="141">
        <v>4.75</v>
      </c>
      <c r="F36" s="141">
        <v>4.8499999999999996</v>
      </c>
      <c r="G36" s="141">
        <v>4.8600000000000003</v>
      </c>
      <c r="H36" s="141">
        <v>4.96</v>
      </c>
      <c r="I36" s="141">
        <v>5.0199999999999996</v>
      </c>
      <c r="J36" s="141">
        <v>5.28</v>
      </c>
      <c r="K36" s="141">
        <v>5.22</v>
      </c>
      <c r="L36" s="141">
        <v>4.8600000000000003</v>
      </c>
      <c r="M36" s="141">
        <v>4.74</v>
      </c>
      <c r="N36" s="141">
        <v>5.0199999999999996</v>
      </c>
      <c r="O36" s="141">
        <v>5.18</v>
      </c>
      <c r="P36" s="141">
        <v>5.28</v>
      </c>
      <c r="Q36" s="141">
        <v>5.54</v>
      </c>
      <c r="R36" s="141">
        <v>5.51</v>
      </c>
      <c r="S36" s="141">
        <v>5.37</v>
      </c>
      <c r="T36" s="141">
        <v>5.44</v>
      </c>
      <c r="U36" s="141">
        <v>5.65</v>
      </c>
      <c r="V36" s="141">
        <v>5.38</v>
      </c>
      <c r="W36" s="141">
        <v>5.45</v>
      </c>
      <c r="X36" s="141">
        <v>5.46</v>
      </c>
      <c r="Y36" s="141">
        <v>5.47</v>
      </c>
      <c r="Z36" s="178">
        <v>5.51</v>
      </c>
      <c r="AA36" s="178">
        <v>5.62</v>
      </c>
      <c r="AB36" s="178">
        <v>5.67</v>
      </c>
      <c r="AC36" s="178">
        <v>5.66</v>
      </c>
      <c r="AD36" s="178">
        <v>6.54</v>
      </c>
      <c r="AE36" s="178">
        <v>6.4</v>
      </c>
      <c r="AF36" s="178">
        <v>6.71</v>
      </c>
      <c r="AG36" s="178">
        <v>7.14</v>
      </c>
      <c r="AH36" s="163">
        <f t="shared" si="1"/>
        <v>0.26148409893992924</v>
      </c>
      <c r="AI36" s="165">
        <f t="shared" si="4"/>
        <v>-6.2959713325179134E-2</v>
      </c>
      <c r="AJ36" s="165">
        <f t="shared" si="5"/>
        <v>-0.10029876217626096</v>
      </c>
      <c r="AK36" s="165">
        <f t="shared" si="6"/>
        <v>-2.6747480992763667E-2</v>
      </c>
      <c r="AL36" s="165">
        <f t="shared" si="7"/>
        <v>-4.5623576706161302E-2</v>
      </c>
      <c r="AM36" s="165">
        <f t="shared" si="15"/>
        <v>-6.7298059863003717E-2</v>
      </c>
      <c r="AN36" s="179">
        <f t="shared" si="16"/>
        <v>-3.2855956965393715E-2</v>
      </c>
      <c r="AO36" s="179">
        <f t="shared" si="8"/>
        <v>-1.5914338667621892E-2</v>
      </c>
      <c r="AP36" s="179">
        <f t="shared" si="9"/>
        <v>-1.5370922303411395E-2</v>
      </c>
      <c r="AQ36" s="179">
        <f t="shared" si="10"/>
        <v>-1.1991695668282162E-3</v>
      </c>
      <c r="AR36" s="179">
        <f t="shared" si="11"/>
        <v>0.12101645065096486</v>
      </c>
      <c r="AS36" s="179">
        <f t="shared" si="12"/>
        <v>7.9684604277284465E-2</v>
      </c>
      <c r="AT36" s="179">
        <f t="shared" si="14"/>
        <v>1.9870114885691265E-2</v>
      </c>
      <c r="AU36" s="179">
        <f t="shared" si="13"/>
        <v>-5.9209643512098675E-3</v>
      </c>
      <c r="AV36" s="149">
        <v>2022</v>
      </c>
      <c r="AW36" s="149" t="s">
        <v>457</v>
      </c>
      <c r="AX36" s="164">
        <f>($AF$11/$AB$11-1)</f>
        <v>0.16355140186915884</v>
      </c>
    </row>
    <row r="37" spans="2:50">
      <c r="B37" t="s">
        <v>285</v>
      </c>
      <c r="C37" s="141">
        <v>4.28</v>
      </c>
      <c r="D37" s="141">
        <v>4.2699999999999996</v>
      </c>
      <c r="E37" s="141">
        <v>4.25</v>
      </c>
      <c r="F37" s="141">
        <v>4.28</v>
      </c>
      <c r="G37" s="141">
        <v>4.3899999999999997</v>
      </c>
      <c r="H37" s="141">
        <v>4.42</v>
      </c>
      <c r="I37" s="141">
        <v>4.4400000000000004</v>
      </c>
      <c r="J37" s="141">
        <v>4.13</v>
      </c>
      <c r="K37" s="141">
        <v>4.42</v>
      </c>
      <c r="L37" s="141">
        <v>4.3099999999999996</v>
      </c>
      <c r="M37" s="141">
        <v>4.5847924486175593</v>
      </c>
      <c r="N37" s="141">
        <v>4.62</v>
      </c>
      <c r="O37" s="141">
        <v>4.47</v>
      </c>
      <c r="P37" s="141">
        <v>4.761391999913446</v>
      </c>
      <c r="Q37" s="141">
        <v>4.8</v>
      </c>
      <c r="R37" s="141">
        <v>5.3360000000000003</v>
      </c>
      <c r="S37" s="141">
        <v>5.4</v>
      </c>
      <c r="T37" s="141">
        <v>5.38</v>
      </c>
      <c r="U37" s="141">
        <v>5.35</v>
      </c>
      <c r="V37" s="141">
        <v>5.48</v>
      </c>
      <c r="W37" s="141">
        <v>5.9095780868990762</v>
      </c>
      <c r="X37" s="141">
        <v>5.66198413233887</v>
      </c>
      <c r="Y37" s="141">
        <v>5.6364796904226404</v>
      </c>
      <c r="Z37" s="178">
        <v>5.52</v>
      </c>
      <c r="AA37" s="178">
        <v>5.17</v>
      </c>
      <c r="AB37" s="178">
        <v>5.39</v>
      </c>
      <c r="AC37" s="178">
        <v>5.18</v>
      </c>
      <c r="AD37" s="178">
        <v>5.16</v>
      </c>
      <c r="AE37" s="178">
        <v>5.53</v>
      </c>
      <c r="AF37" s="178">
        <v>5.91</v>
      </c>
      <c r="AG37" s="178">
        <v>5.07</v>
      </c>
      <c r="AH37" s="163">
        <f t="shared" si="1"/>
        <v>-2.1235521235521127E-2</v>
      </c>
      <c r="AI37" s="165">
        <f t="shared" si="4"/>
        <v>3.1768024340284071E-2</v>
      </c>
      <c r="AJ37" s="165">
        <f t="shared" si="5"/>
        <v>-4.9718789004951872E-2</v>
      </c>
      <c r="AK37" s="165">
        <f t="shared" si="6"/>
        <v>5.2721252252564854E-2</v>
      </c>
      <c r="AL37" s="165">
        <f t="shared" si="7"/>
        <v>3.1133602035347263E-3</v>
      </c>
      <c r="AM37" s="165">
        <f t="shared" si="15"/>
        <v>1.8107952903117321E-2</v>
      </c>
      <c r="AN37" s="179">
        <f t="shared" si="16"/>
        <v>-4.972025566563535E-2</v>
      </c>
      <c r="AO37" s="179">
        <f t="shared" si="8"/>
        <v>-0.1722560497972826</v>
      </c>
      <c r="AP37" s="179">
        <f t="shared" si="9"/>
        <v>-0.10186935489635715</v>
      </c>
      <c r="AQ37" s="179">
        <f t="shared" si="10"/>
        <v>-0.11692075193711671</v>
      </c>
      <c r="AR37" s="179">
        <f t="shared" si="11"/>
        <v>-0.13113379001817421</v>
      </c>
      <c r="AS37" s="179">
        <f t="shared" si="12"/>
        <v>1.0527063854505928E-2</v>
      </c>
      <c r="AT37" s="179">
        <f t="shared" si="14"/>
        <v>-6.7076448251347995E-2</v>
      </c>
      <c r="AU37" s="179">
        <f t="shared" si="13"/>
        <v>-0.28864058452666025</v>
      </c>
      <c r="AV37" s="149">
        <v>2022</v>
      </c>
      <c r="AW37" s="149" t="s">
        <v>465</v>
      </c>
      <c r="AX37" s="164">
        <f>($AG$11/$AC$11-1)</f>
        <v>0.26740506329113911</v>
      </c>
    </row>
    <row r="38" spans="2:50">
      <c r="B38" t="s">
        <v>99</v>
      </c>
      <c r="C38" s="141">
        <v>5.53</v>
      </c>
      <c r="D38" s="141">
        <v>5.87</v>
      </c>
      <c r="E38" s="141">
        <v>5.89</v>
      </c>
      <c r="F38" s="141">
        <v>5.88</v>
      </c>
      <c r="G38" s="141">
        <v>5.89</v>
      </c>
      <c r="H38" s="141">
        <v>6</v>
      </c>
      <c r="I38" s="141">
        <v>6.04</v>
      </c>
      <c r="J38" s="141">
        <v>6.05</v>
      </c>
      <c r="K38" s="141">
        <v>6.08</v>
      </c>
      <c r="L38" s="141">
        <v>6.12</v>
      </c>
      <c r="M38" s="141">
        <v>6.17</v>
      </c>
      <c r="N38" s="141">
        <v>6.24</v>
      </c>
      <c r="O38" s="141">
        <v>6.12</v>
      </c>
      <c r="P38" s="141">
        <v>6.01</v>
      </c>
      <c r="Q38" s="141">
        <v>6.1</v>
      </c>
      <c r="R38" s="141">
        <v>6.05</v>
      </c>
      <c r="S38" s="141">
        <v>5.93</v>
      </c>
      <c r="T38" s="141">
        <v>6</v>
      </c>
      <c r="U38" s="141">
        <v>5.8</v>
      </c>
      <c r="V38" s="141">
        <v>5.97</v>
      </c>
      <c r="W38" s="141">
        <v>5.85</v>
      </c>
      <c r="X38" s="141">
        <v>5.7701169788915401</v>
      </c>
      <c r="Y38" s="141">
        <v>5.7487316660193297</v>
      </c>
      <c r="Z38" s="178">
        <v>5.83</v>
      </c>
      <c r="AA38" s="178">
        <v>5.84</v>
      </c>
      <c r="AB38" s="178">
        <v>5.92</v>
      </c>
      <c r="AC38" s="178">
        <v>6.01</v>
      </c>
      <c r="AD38" s="178">
        <v>6.11</v>
      </c>
      <c r="AE38" s="178">
        <v>6.21</v>
      </c>
      <c r="AF38" s="178">
        <v>6.54</v>
      </c>
      <c r="AG38" s="178">
        <v>6.73</v>
      </c>
      <c r="AH38" s="163">
        <f t="shared" si="1"/>
        <v>0.11980033277870228</v>
      </c>
      <c r="AI38" s="165">
        <f t="shared" si="4"/>
        <v>-0.13199563686190166</v>
      </c>
      <c r="AJ38" s="165">
        <f t="shared" si="5"/>
        <v>-8.9928436247446369E-2</v>
      </c>
      <c r="AK38" s="165">
        <f t="shared" si="6"/>
        <v>-5.5135785262628439E-2</v>
      </c>
      <c r="AL38" s="165">
        <f t="shared" si="7"/>
        <v>-8.7613884145806509E-2</v>
      </c>
      <c r="AM38" s="165">
        <f t="shared" si="15"/>
        <v>-4.4279020711059332E-2</v>
      </c>
      <c r="AN38" s="179">
        <f t="shared" si="16"/>
        <v>-8.0470112003284466E-2</v>
      </c>
      <c r="AO38" s="179">
        <f t="shared" si="8"/>
        <v>-4.8816400927482267E-2</v>
      </c>
      <c r="AP38" s="179">
        <f t="shared" si="9"/>
        <v>-2.7856727230124199E-2</v>
      </c>
      <c r="AQ38" s="179">
        <f t="shared" si="10"/>
        <v>9.5139087380644582E-3</v>
      </c>
      <c r="AR38" s="179">
        <f t="shared" si="11"/>
        <v>-1.7888954459967098E-2</v>
      </c>
      <c r="AS38" s="179">
        <f t="shared" si="12"/>
        <v>4.2507330736574617E-3</v>
      </c>
      <c r="AT38" s="179">
        <f t="shared" si="14"/>
        <v>-5.8821672139429099E-2</v>
      </c>
      <c r="AU38" s="179">
        <f t="shared" si="13"/>
        <v>-0.14760473051243683</v>
      </c>
    </row>
    <row r="39" spans="2:50">
      <c r="B39" t="s">
        <v>286</v>
      </c>
      <c r="C39" s="141">
        <v>3.29</v>
      </c>
      <c r="D39" s="141">
        <v>3.32</v>
      </c>
      <c r="E39" s="141">
        <v>3.84</v>
      </c>
      <c r="F39" s="141">
        <v>3.84</v>
      </c>
      <c r="G39" s="141">
        <v>3.78</v>
      </c>
      <c r="H39" s="141">
        <v>3.92</v>
      </c>
      <c r="I39" s="141">
        <v>3.49</v>
      </c>
      <c r="J39" s="141">
        <v>3.53</v>
      </c>
      <c r="K39" s="141">
        <v>3.34</v>
      </c>
      <c r="L39" s="141">
        <v>3.39</v>
      </c>
      <c r="M39" s="141">
        <v>3.43</v>
      </c>
      <c r="N39" s="141">
        <v>3.51</v>
      </c>
      <c r="O39" s="141">
        <v>3.58</v>
      </c>
      <c r="P39" s="141">
        <v>3.71</v>
      </c>
      <c r="Q39" s="141">
        <v>3.65</v>
      </c>
      <c r="R39" s="141">
        <v>3.67</v>
      </c>
      <c r="S39" s="141">
        <v>3.66</v>
      </c>
      <c r="T39" s="141">
        <v>3.94</v>
      </c>
      <c r="U39" s="141">
        <v>4.08</v>
      </c>
      <c r="V39" s="141">
        <v>4.03</v>
      </c>
      <c r="W39" s="141">
        <v>4.2008165586816997</v>
      </c>
      <c r="X39" s="141">
        <v>4.2630566903538298</v>
      </c>
      <c r="Y39" s="141">
        <v>4.2573412487434297</v>
      </c>
      <c r="Z39" s="178">
        <v>4.24</v>
      </c>
      <c r="AA39" s="178">
        <v>4.22</v>
      </c>
      <c r="AB39" s="178">
        <v>4.3899999999999997</v>
      </c>
      <c r="AC39" s="178">
        <v>4.3600000000000003</v>
      </c>
      <c r="AD39" s="178">
        <v>4.54</v>
      </c>
      <c r="AE39" s="178">
        <v>4.8499999999999996</v>
      </c>
      <c r="AF39" s="178">
        <v>4.8899999999999997</v>
      </c>
      <c r="AG39" s="178">
        <v>4.9000000000000004</v>
      </c>
      <c r="AH39" s="163">
        <f t="shared" si="1"/>
        <v>0.1238532110091743</v>
      </c>
      <c r="AI39" s="165">
        <f t="shared" si="4"/>
        <v>3.4992910185033005E-2</v>
      </c>
      <c r="AJ39" s="165">
        <f t="shared" si="5"/>
        <v>2.1387347300192622E-2</v>
      </c>
      <c r="AK39" s="165">
        <f t="shared" si="6"/>
        <v>0.10611902693534972</v>
      </c>
      <c r="AL39" s="165">
        <f t="shared" si="7"/>
        <v>3.2694036551753194E-2</v>
      </c>
      <c r="AM39" s="165">
        <f t="shared" si="15"/>
        <v>8.0263395557182912E-3</v>
      </c>
      <c r="AN39" s="179">
        <f t="shared" si="16"/>
        <v>-4.9103445971887053E-3</v>
      </c>
      <c r="AO39" s="179">
        <f t="shared" si="8"/>
        <v>-4.2540401022152646E-2</v>
      </c>
      <c r="AP39" s="179">
        <f t="shared" si="9"/>
        <v>-2.4054928147706222E-2</v>
      </c>
      <c r="AQ39" s="179">
        <f t="shared" si="10"/>
        <v>-1.182073925978349E-2</v>
      </c>
      <c r="AR39" s="179">
        <f t="shared" si="11"/>
        <v>4.8383182673055469E-3</v>
      </c>
      <c r="AS39" s="179">
        <f t="shared" si="12"/>
        <v>9.0183668216162138E-2</v>
      </c>
      <c r="AT39" s="179">
        <f t="shared" si="14"/>
        <v>-4.9656185468247668E-2</v>
      </c>
      <c r="AU39" s="179">
        <f t="shared" si="13"/>
        <v>-0.14355185228196482</v>
      </c>
    </row>
    <row r="40" spans="2:50">
      <c r="B40" t="s">
        <v>331</v>
      </c>
      <c r="C40" s="141">
        <v>4.49</v>
      </c>
      <c r="D40" s="141">
        <v>4.45</v>
      </c>
      <c r="E40" s="141">
        <v>4.54</v>
      </c>
      <c r="F40" s="141">
        <v>4.78</v>
      </c>
      <c r="G40" s="141">
        <v>4.93</v>
      </c>
      <c r="H40" s="141">
        <v>5.4</v>
      </c>
      <c r="I40" s="141">
        <v>6.11</v>
      </c>
      <c r="J40" s="141">
        <v>6.31</v>
      </c>
      <c r="K40" s="141">
        <v>6.69</v>
      </c>
      <c r="L40" s="141">
        <v>7.09</v>
      </c>
      <c r="M40" s="141">
        <v>6.98</v>
      </c>
      <c r="N40" s="141">
        <v>6.88</v>
      </c>
      <c r="O40" s="141">
        <v>6.92</v>
      </c>
      <c r="P40" s="141">
        <v>7.51</v>
      </c>
      <c r="Q40" s="141">
        <v>7.7</v>
      </c>
      <c r="R40" s="141">
        <v>7.55</v>
      </c>
      <c r="S40" s="141">
        <v>7.82</v>
      </c>
      <c r="T40" s="141">
        <v>8.1199999999999992</v>
      </c>
      <c r="U40" s="141">
        <v>7.9</v>
      </c>
      <c r="V40" s="141">
        <v>8.51</v>
      </c>
      <c r="W40" s="141">
        <v>8.5957865638564197</v>
      </c>
      <c r="X40" s="141">
        <v>8.4905859325460806</v>
      </c>
      <c r="Y40" s="141">
        <v>8.6487248285662908</v>
      </c>
      <c r="Z40" s="178">
        <v>9.76</v>
      </c>
      <c r="AA40" s="178">
        <v>9.0500000000000007</v>
      </c>
      <c r="AB40" s="178">
        <v>9.0299999999999994</v>
      </c>
      <c r="AC40" s="178">
        <v>11.54</v>
      </c>
      <c r="AD40" s="178">
        <v>12.41</v>
      </c>
      <c r="AE40" s="178">
        <v>16.510000000000002</v>
      </c>
      <c r="AF40" s="178">
        <v>15.68</v>
      </c>
      <c r="AG40" s="178">
        <v>16.04</v>
      </c>
      <c r="AH40" s="163">
        <f t="shared" si="1"/>
        <v>0.38994800693240905</v>
      </c>
      <c r="AI40" s="165">
        <f t="shared" si="4"/>
        <v>-5.6841283019023234E-2</v>
      </c>
      <c r="AJ40" s="165">
        <f t="shared" si="5"/>
        <v>5.0447022129216118E-2</v>
      </c>
      <c r="AK40" s="165">
        <f t="shared" si="6"/>
        <v>5.7560382812238353E-2</v>
      </c>
      <c r="AL40" s="165">
        <f t="shared" si="7"/>
        <v>-3.6613856507904316E-3</v>
      </c>
      <c r="AM40" s="165">
        <f t="shared" si="15"/>
        <v>5.9335641971869038E-2</v>
      </c>
      <c r="AN40" s="179">
        <f t="shared" si="16"/>
        <v>8.986649071260594E-2</v>
      </c>
      <c r="AO40" s="179">
        <f t="shared" si="8"/>
        <v>5.734405436318174E-3</v>
      </c>
      <c r="AP40" s="179">
        <f t="shared" si="9"/>
        <v>9.698380538503526E-3</v>
      </c>
      <c r="AQ40" s="179">
        <f t="shared" si="10"/>
        <v>0.29836665977483884</v>
      </c>
      <c r="AR40" s="179">
        <f t="shared" si="11"/>
        <v>0.20559999472879653</v>
      </c>
      <c r="AS40" s="179">
        <f t="shared" si="12"/>
        <v>0.7652039609552892</v>
      </c>
      <c r="AT40" s="179">
        <f t="shared" si="14"/>
        <v>0.57288270665797303</v>
      </c>
      <c r="AU40" s="179">
        <f t="shared" si="13"/>
        <v>0.12254294364126994</v>
      </c>
    </row>
    <row r="41" spans="2:50">
      <c r="B41" t="s">
        <v>287</v>
      </c>
      <c r="C41" s="141">
        <v>3.69</v>
      </c>
      <c r="D41" s="141">
        <v>3.67</v>
      </c>
      <c r="E41" s="141">
        <v>3.56</v>
      </c>
      <c r="F41" s="141">
        <v>3.63</v>
      </c>
      <c r="G41" s="141">
        <v>3.57</v>
      </c>
      <c r="H41" s="141">
        <v>3.6</v>
      </c>
      <c r="I41" s="141">
        <v>4.01</v>
      </c>
      <c r="J41" s="141">
        <v>3.82</v>
      </c>
      <c r="K41" s="141">
        <v>4.26</v>
      </c>
      <c r="L41" s="141">
        <v>4.3</v>
      </c>
      <c r="M41" s="141">
        <v>4.5</v>
      </c>
      <c r="N41" s="141">
        <v>4.82</v>
      </c>
      <c r="O41" s="141">
        <v>4.76</v>
      </c>
      <c r="P41" s="141">
        <v>4.8899999999999997</v>
      </c>
      <c r="Q41" s="141">
        <v>4.72</v>
      </c>
      <c r="R41" s="141">
        <v>4.37</v>
      </c>
      <c r="S41" s="141">
        <v>4.67</v>
      </c>
      <c r="T41" s="141">
        <v>4.6100000000000003</v>
      </c>
      <c r="U41" s="141">
        <v>4.4000000000000004</v>
      </c>
      <c r="V41" s="141">
        <v>4.6100000000000003</v>
      </c>
      <c r="W41" s="141">
        <v>4.92724952266581</v>
      </c>
      <c r="X41" s="141">
        <v>5.0463262590265696</v>
      </c>
      <c r="Y41" s="141">
        <v>4.9947747451507603</v>
      </c>
      <c r="Z41" s="178">
        <v>4.7</v>
      </c>
      <c r="AA41" s="178">
        <v>4.59</v>
      </c>
      <c r="AB41" s="178">
        <v>5.04</v>
      </c>
      <c r="AC41" s="178">
        <v>5.21</v>
      </c>
      <c r="AD41" s="178">
        <v>5.33</v>
      </c>
      <c r="AE41" s="178">
        <v>5.77</v>
      </c>
      <c r="AF41" s="178">
        <v>5.91</v>
      </c>
      <c r="AG41" s="178">
        <v>5.63</v>
      </c>
      <c r="AH41" s="163">
        <f t="shared" si="1"/>
        <v>8.0614203454894423E-2</v>
      </c>
      <c r="AI41" s="165">
        <f t="shared" si="4"/>
        <v>-0.15061191916254063</v>
      </c>
      <c r="AJ41" s="165">
        <f t="shared" si="5"/>
        <v>-2.1785387284759317E-2</v>
      </c>
      <c r="AK41" s="165">
        <f t="shared" si="6"/>
        <v>1.3440490755883529E-2</v>
      </c>
      <c r="AL41" s="165">
        <f t="shared" si="7"/>
        <v>4.5347731236312652E-2</v>
      </c>
      <c r="AM41" s="165">
        <f t="shared" si="15"/>
        <v>9.9736425659996936E-2</v>
      </c>
      <c r="AN41" s="179">
        <f t="shared" si="16"/>
        <v>-3.7496749165959811E-2</v>
      </c>
      <c r="AO41" s="179">
        <f t="shared" si="8"/>
        <v>-0.11555279663800638</v>
      </c>
      <c r="AP41" s="179">
        <f t="shared" si="9"/>
        <v>-5.5086097311983162E-2</v>
      </c>
      <c r="AQ41" s="179">
        <f t="shared" si="10"/>
        <v>7.1559950022307556E-3</v>
      </c>
      <c r="AR41" s="179">
        <f t="shared" si="11"/>
        <v>6.8126154477662848E-2</v>
      </c>
      <c r="AS41" s="179">
        <f t="shared" si="12"/>
        <v>0.19797517871188225</v>
      </c>
      <c r="AT41" s="179">
        <f t="shared" si="14"/>
        <v>9.067645749888803E-3</v>
      </c>
      <c r="AU41" s="179">
        <f t="shared" si="13"/>
        <v>-0.18679085983624469</v>
      </c>
    </row>
    <row r="42" spans="2:50">
      <c r="B42" t="s">
        <v>288</v>
      </c>
      <c r="C42" s="141">
        <v>3.99</v>
      </c>
      <c r="D42" s="141">
        <v>4.21</v>
      </c>
      <c r="E42" s="141">
        <v>4.0999999999999996</v>
      </c>
      <c r="F42" s="141">
        <v>4.1399999999999997</v>
      </c>
      <c r="G42" s="141">
        <v>3.81</v>
      </c>
      <c r="H42" s="141">
        <v>3.96</v>
      </c>
      <c r="I42" s="141">
        <v>3.87</v>
      </c>
      <c r="J42" s="141">
        <v>3.92</v>
      </c>
      <c r="K42" s="141">
        <v>3.88</v>
      </c>
      <c r="L42" s="141">
        <v>3.83</v>
      </c>
      <c r="M42" s="141">
        <v>3.81</v>
      </c>
      <c r="N42" s="141">
        <v>3.82</v>
      </c>
      <c r="O42" s="141">
        <v>3.57</v>
      </c>
      <c r="P42" s="141">
        <v>3.89</v>
      </c>
      <c r="Q42" s="141">
        <v>4.03</v>
      </c>
      <c r="R42" s="141">
        <v>3.95</v>
      </c>
      <c r="S42" s="141">
        <v>3.96</v>
      </c>
      <c r="T42" s="141">
        <v>3.94</v>
      </c>
      <c r="U42" s="141">
        <v>4.05</v>
      </c>
      <c r="V42" s="141">
        <v>3.93</v>
      </c>
      <c r="W42" s="141">
        <v>3.8545077945269801</v>
      </c>
      <c r="X42" s="141">
        <v>3.9124816504812499</v>
      </c>
      <c r="Y42" s="141">
        <v>3.8279620564272698</v>
      </c>
      <c r="Z42" s="178">
        <v>3.77</v>
      </c>
      <c r="AA42" s="178">
        <v>3.75</v>
      </c>
      <c r="AB42" s="178">
        <v>3.88</v>
      </c>
      <c r="AC42" s="178">
        <v>3.93</v>
      </c>
      <c r="AD42" s="178">
        <v>3.9</v>
      </c>
      <c r="AE42" s="178">
        <v>3.84</v>
      </c>
      <c r="AF42" s="178">
        <v>4.12</v>
      </c>
      <c r="AG42" s="178">
        <v>4.71</v>
      </c>
      <c r="AH42" s="163">
        <f t="shared" si="1"/>
        <v>0.19847328244274803</v>
      </c>
      <c r="AI42" s="165">
        <f t="shared" si="4"/>
        <v>-7.7852529836721793E-2</v>
      </c>
      <c r="AJ42" s="165">
        <f t="shared" si="5"/>
        <v>-8.1768586890819089E-2</v>
      </c>
      <c r="AK42" s="165">
        <f t="shared" si="6"/>
        <v>-6.8284505962673048E-2</v>
      </c>
      <c r="AL42" s="165">
        <f t="shared" si="7"/>
        <v>-5.6284399964130045E-2</v>
      </c>
      <c r="AM42" s="165">
        <f t="shared" si="15"/>
        <v>-9.0263836381562518E-2</v>
      </c>
      <c r="AN42" s="179">
        <f t="shared" si="16"/>
        <v>-9.7731993932012151E-2</v>
      </c>
      <c r="AO42" s="179">
        <f t="shared" si="8"/>
        <v>-7.4220135342846216E-2</v>
      </c>
      <c r="AP42" s="179">
        <f t="shared" si="9"/>
        <v>-6.2134518993709746E-2</v>
      </c>
      <c r="AQ42" s="179">
        <f t="shared" si="10"/>
        <v>-9.278142943989532E-3</v>
      </c>
      <c r="AR42" s="179">
        <f t="shared" si="11"/>
        <v>-3.1433640093136858E-2</v>
      </c>
      <c r="AS42" s="179">
        <f t="shared" si="12"/>
        <v>-3.5105431309904234E-2</v>
      </c>
      <c r="AT42" s="179">
        <f t="shared" si="14"/>
        <v>-0.101695731766066</v>
      </c>
      <c r="AU42" s="179">
        <f t="shared" si="13"/>
        <v>-6.8931780848391078E-2</v>
      </c>
    </row>
    <row r="43" spans="2:50">
      <c r="B43" t="s">
        <v>289</v>
      </c>
      <c r="C43" s="141">
        <v>4.3899999999999997</v>
      </c>
      <c r="D43" s="141">
        <v>4.46</v>
      </c>
      <c r="E43" s="141">
        <v>4.3</v>
      </c>
      <c r="F43" s="141">
        <v>4.33</v>
      </c>
      <c r="G43" s="141">
        <v>4.53</v>
      </c>
      <c r="H43" s="141">
        <v>4.8099999999999996</v>
      </c>
      <c r="I43" s="141">
        <v>4.7300000000000004</v>
      </c>
      <c r="J43" s="141">
        <v>4.9400000000000004</v>
      </c>
      <c r="K43" s="141">
        <v>5.15</v>
      </c>
      <c r="L43" s="141">
        <v>5.14</v>
      </c>
      <c r="M43" s="141">
        <v>5.25</v>
      </c>
      <c r="N43" s="141">
        <v>5.01</v>
      </c>
      <c r="O43" s="141">
        <v>5.01</v>
      </c>
      <c r="P43" s="141">
        <v>5.09</v>
      </c>
      <c r="Q43" s="141">
        <v>5.0599999999999996</v>
      </c>
      <c r="R43" s="141">
        <v>5.17</v>
      </c>
      <c r="S43" s="141">
        <v>5.1100000000000003</v>
      </c>
      <c r="T43" s="141">
        <v>5.07</v>
      </c>
      <c r="U43" s="141">
        <v>5.0999999999999996</v>
      </c>
      <c r="V43" s="141">
        <v>5.09</v>
      </c>
      <c r="W43" s="141">
        <v>5.0889417344989596</v>
      </c>
      <c r="X43" s="141">
        <v>5.0572563183044998</v>
      </c>
      <c r="Y43" s="141">
        <v>5.2841163887615004</v>
      </c>
      <c r="Z43" s="178">
        <v>5.29</v>
      </c>
      <c r="AA43" s="178">
        <v>5.25</v>
      </c>
      <c r="AB43" s="178">
        <v>5.28</v>
      </c>
      <c r="AC43" s="178">
        <v>5.33</v>
      </c>
      <c r="AD43" s="178">
        <v>5.42</v>
      </c>
      <c r="AE43" s="178">
        <v>5.51</v>
      </c>
      <c r="AF43" s="178">
        <v>5.87</v>
      </c>
      <c r="AG43" s="178">
        <v>6.16</v>
      </c>
      <c r="AH43" s="163">
        <f t="shared" si="1"/>
        <v>0.15572232645403378</v>
      </c>
      <c r="AI43" s="165">
        <f t="shared" si="4"/>
        <v>-7.4910170653128272E-2</v>
      </c>
      <c r="AJ43" s="165">
        <f t="shared" si="5"/>
        <v>-9.2179183565891942E-2</v>
      </c>
      <c r="AK43" s="165">
        <f t="shared" si="6"/>
        <v>-4.576605142794167E-2</v>
      </c>
      <c r="AL43" s="165">
        <f t="shared" si="7"/>
        <v>-5.1813593979899569E-2</v>
      </c>
      <c r="AM43" s="165">
        <f t="shared" si="15"/>
        <v>6.6159991497588555E-4</v>
      </c>
      <c r="AN43" s="179">
        <f t="shared" si="16"/>
        <v>-1.772679489383415E-2</v>
      </c>
      <c r="AO43" s="179">
        <f t="shared" si="8"/>
        <v>-1.545832373626204E-2</v>
      </c>
      <c r="AP43" s="179">
        <f t="shared" si="9"/>
        <v>-9.788088149448794E-3</v>
      </c>
      <c r="AQ43" s="179">
        <f t="shared" si="10"/>
        <v>-2.7250779086630393E-2</v>
      </c>
      <c r="AR43" s="179">
        <f t="shared" si="11"/>
        <v>-4.1341729526680943E-2</v>
      </c>
      <c r="AS43" s="179">
        <f t="shared" si="12"/>
        <v>-9.5816217860947156E-3</v>
      </c>
      <c r="AT43" s="179">
        <f t="shared" si="14"/>
        <v>-5.1808977626734629E-2</v>
      </c>
      <c r="AU43" s="179">
        <f t="shared" si="13"/>
        <v>-0.11168273683710533</v>
      </c>
    </row>
    <row r="44" spans="2:50">
      <c r="B44" t="s">
        <v>290</v>
      </c>
      <c r="C44" s="141">
        <v>6.12</v>
      </c>
      <c r="D44" s="141">
        <v>6.36</v>
      </c>
      <c r="E44" s="141">
        <v>6.44</v>
      </c>
      <c r="F44" s="141">
        <v>6.5</v>
      </c>
      <c r="G44" s="141">
        <v>6.5</v>
      </c>
      <c r="H44" s="141">
        <v>6.37</v>
      </c>
      <c r="I44" s="141">
        <v>6.6</v>
      </c>
      <c r="J44" s="141">
        <v>6.15</v>
      </c>
      <c r="K44" s="141">
        <v>6.95</v>
      </c>
      <c r="L44" s="141">
        <v>6.41</v>
      </c>
      <c r="M44" s="141">
        <v>6.0579999999999998</v>
      </c>
      <c r="N44" s="141">
        <v>6.45</v>
      </c>
      <c r="O44" s="141">
        <v>6.6000000000000005</v>
      </c>
      <c r="P44" s="141">
        <v>6.48</v>
      </c>
      <c r="Q44" s="141">
        <v>6.48</v>
      </c>
      <c r="R44" s="141">
        <v>6.96</v>
      </c>
      <c r="S44" s="141">
        <v>7.2</v>
      </c>
      <c r="T44" s="141">
        <v>7.44</v>
      </c>
      <c r="U44" s="141">
        <v>8.2799999999999994</v>
      </c>
      <c r="V44" s="141">
        <v>8.0500000000000007</v>
      </c>
      <c r="W44" s="141">
        <v>8.3360652737888508</v>
      </c>
      <c r="X44" s="141">
        <v>8.1921941831366905</v>
      </c>
      <c r="Y44" s="141">
        <v>8.9028605578995492</v>
      </c>
      <c r="Z44" s="178">
        <v>8.36</v>
      </c>
      <c r="AA44" s="178">
        <v>8.91</v>
      </c>
      <c r="AB44" s="178">
        <v>11.97</v>
      </c>
      <c r="AC44" s="178">
        <v>9.2100000000000009</v>
      </c>
      <c r="AD44" s="178">
        <v>9.1300000000000008</v>
      </c>
      <c r="AE44" s="178">
        <v>11.71</v>
      </c>
      <c r="AF44" s="178">
        <v>10.06</v>
      </c>
      <c r="AG44" s="178">
        <v>10.89</v>
      </c>
      <c r="AH44" s="163">
        <f t="shared" si="1"/>
        <v>0.18241042345276867</v>
      </c>
      <c r="AI44" s="165">
        <f t="shared" si="4"/>
        <v>0.19496246878472834</v>
      </c>
      <c r="AJ44" s="165">
        <f t="shared" si="5"/>
        <v>7.9903899650720367E-2</v>
      </c>
      <c r="AK44" s="165">
        <f t="shared" si="6"/>
        <v>0.11614178344563192</v>
      </c>
      <c r="AL44" s="165">
        <f t="shared" si="7"/>
        <v>5.1801321406771489E-2</v>
      </c>
      <c r="AM44" s="165">
        <f t="shared" si="15"/>
        <v>3.9785052276974528E-2</v>
      </c>
      <c r="AN44" s="179">
        <f t="shared" si="16"/>
        <v>-1.8510208968441723E-2</v>
      </c>
      <c r="AO44" s="179">
        <f t="shared" si="8"/>
        <v>2.1742596767662992E-2</v>
      </c>
      <c r="AP44" s="179">
        <f t="shared" si="9"/>
        <v>0.4073145448370139</v>
      </c>
      <c r="AQ44" s="179">
        <f t="shared" si="10"/>
        <v>-1.4351259713676484E-3</v>
      </c>
      <c r="AR44" s="179">
        <f t="shared" si="11"/>
        <v>2.6188864444068413E-2</v>
      </c>
      <c r="AS44" s="179">
        <f t="shared" si="12"/>
        <v>0.25514821627707679</v>
      </c>
      <c r="AT44" s="179">
        <f t="shared" si="14"/>
        <v>-0.32311698248737103</v>
      </c>
      <c r="AU44" s="179">
        <f t="shared" si="13"/>
        <v>-8.4994639838370439E-2</v>
      </c>
    </row>
    <row r="45" spans="2:50">
      <c r="B45" t="s">
        <v>291</v>
      </c>
      <c r="C45" s="141">
        <v>8.32</v>
      </c>
      <c r="D45" s="141">
        <v>8.3800000000000008</v>
      </c>
      <c r="E45" s="141">
        <v>8.42</v>
      </c>
      <c r="F45" s="141">
        <v>8.24</v>
      </c>
      <c r="G45" s="141">
        <v>8</v>
      </c>
      <c r="H45" s="141">
        <v>8</v>
      </c>
      <c r="I45" s="141">
        <v>7.9</v>
      </c>
      <c r="J45" s="141">
        <v>8.51</v>
      </c>
      <c r="K45" s="141">
        <v>9.76</v>
      </c>
      <c r="L45" s="141">
        <v>9.02</v>
      </c>
      <c r="M45" s="141">
        <v>8.9700000000000006</v>
      </c>
      <c r="N45" s="141">
        <v>9.1300000000000008</v>
      </c>
      <c r="O45" s="141">
        <v>9.98</v>
      </c>
      <c r="P45" s="141">
        <v>10.199999999999999</v>
      </c>
      <c r="Q45" s="141">
        <v>10.210000000000001</v>
      </c>
      <c r="R45" s="141">
        <v>10.61</v>
      </c>
      <c r="S45" s="141">
        <v>10.63</v>
      </c>
      <c r="T45" s="141">
        <v>9.7200000000000006</v>
      </c>
      <c r="U45" s="141">
        <v>9.3478799620336606</v>
      </c>
      <c r="V45" s="141">
        <v>9.2922716736755397</v>
      </c>
      <c r="W45" s="141">
        <v>9.4888294035458696</v>
      </c>
      <c r="X45" s="141">
        <v>10.186074321688899</v>
      </c>
      <c r="Y45" s="141">
        <v>10.667616908807499</v>
      </c>
      <c r="Z45" s="178">
        <v>11.71</v>
      </c>
      <c r="AA45" s="178">
        <v>12.29</v>
      </c>
      <c r="AB45" s="178">
        <v>12.19</v>
      </c>
      <c r="AC45" s="178">
        <v>12.22</v>
      </c>
      <c r="AD45" s="178">
        <v>13.17</v>
      </c>
      <c r="AE45" s="178">
        <v>14.03</v>
      </c>
      <c r="AF45" s="178">
        <v>14.52</v>
      </c>
      <c r="AG45" s="178">
        <v>16.96</v>
      </c>
      <c r="AH45" s="163">
        <f t="shared" si="1"/>
        <v>0.38788870703764322</v>
      </c>
      <c r="AI45" s="165">
        <f t="shared" si="4"/>
        <v>-0.16725409821600126</v>
      </c>
      <c r="AJ45" s="165">
        <f t="shared" si="5"/>
        <v>-0.20090212198385565</v>
      </c>
      <c r="AK45" s="165">
        <f t="shared" si="6"/>
        <v>-0.14899883214500811</v>
      </c>
      <c r="AL45" s="165">
        <f t="shared" si="7"/>
        <v>-1.3500141988308303E-3</v>
      </c>
      <c r="AM45" s="165">
        <f t="shared" si="15"/>
        <v>0.10574069528849825</v>
      </c>
      <c r="AN45" s="179">
        <f t="shared" si="16"/>
        <v>0.20316747817493003</v>
      </c>
      <c r="AO45" s="179">
        <f t="shared" si="8"/>
        <v>0.24810018359915537</v>
      </c>
      <c r="AP45" s="179">
        <f t="shared" si="9"/>
        <v>0.1428994317212656</v>
      </c>
      <c r="AQ45" s="179">
        <f t="shared" si="10"/>
        <v>0.10958886355809505</v>
      </c>
      <c r="AR45" s="179">
        <f t="shared" si="11"/>
        <v>5.8763362174303224E-2</v>
      </c>
      <c r="AS45" s="179">
        <f t="shared" si="12"/>
        <v>8.2473087811332613E-2</v>
      </c>
      <c r="AT45" s="179">
        <f t="shared" si="14"/>
        <v>2.7588877047986377E-2</v>
      </c>
      <c r="AU45" s="179">
        <f t="shared" si="13"/>
        <v>0.12048364374650411</v>
      </c>
    </row>
    <row r="46" spans="2:50">
      <c r="B46" t="s">
        <v>292</v>
      </c>
      <c r="C46" s="141">
        <v>7.1</v>
      </c>
      <c r="D46" s="141">
        <v>7.41</v>
      </c>
      <c r="E46" s="141">
        <v>7.36</v>
      </c>
      <c r="F46" s="141">
        <v>7.67</v>
      </c>
      <c r="G46" s="141">
        <v>7.89</v>
      </c>
      <c r="H46" s="141">
        <v>7.91</v>
      </c>
      <c r="I46" s="141">
        <v>8.41</v>
      </c>
      <c r="J46" s="141">
        <v>8.94</v>
      </c>
      <c r="K46" s="141">
        <v>8.94</v>
      </c>
      <c r="L46" s="141">
        <v>8.7200000000000006</v>
      </c>
      <c r="M46" s="141">
        <v>8.5500000000000007</v>
      </c>
      <c r="N46" s="141">
        <v>8.83</v>
      </c>
      <c r="O46" s="141">
        <v>9.4600000000000009</v>
      </c>
      <c r="P46" s="141">
        <v>9.65</v>
      </c>
      <c r="Q46" s="141">
        <v>9.57</v>
      </c>
      <c r="R46" s="141">
        <v>9.6199999999999992</v>
      </c>
      <c r="S46" s="141">
        <v>10.08</v>
      </c>
      <c r="T46" s="141">
        <v>10.27</v>
      </c>
      <c r="U46" s="141">
        <v>10.319472478696525</v>
      </c>
      <c r="V46" s="141">
        <v>10.293526979586588</v>
      </c>
      <c r="W46" s="141">
        <v>10.471788746055701</v>
      </c>
      <c r="X46" s="141">
        <v>10.5871553561048</v>
      </c>
      <c r="Y46" s="141">
        <v>10.750259313371</v>
      </c>
      <c r="Z46" s="178">
        <v>10.91</v>
      </c>
      <c r="AA46" s="178">
        <v>11.02</v>
      </c>
      <c r="AB46" s="178">
        <v>11.71</v>
      </c>
      <c r="AC46" s="178">
        <v>12.15</v>
      </c>
      <c r="AD46" s="178">
        <v>12.76</v>
      </c>
      <c r="AE46" s="178">
        <v>13.98</v>
      </c>
      <c r="AF46" s="178">
        <v>16.11</v>
      </c>
      <c r="AG46" s="178">
        <v>18.07</v>
      </c>
      <c r="AH46" s="163">
        <f t="shared" si="1"/>
        <v>0.48724279835390943</v>
      </c>
      <c r="AI46" s="165">
        <f t="shared" si="4"/>
        <v>-4.5005254301939551E-3</v>
      </c>
      <c r="AJ46" s="165">
        <f t="shared" si="5"/>
        <v>-6.69209621035316E-3</v>
      </c>
      <c r="AK46" s="165">
        <f t="shared" si="6"/>
        <v>-2.777128979833357E-3</v>
      </c>
      <c r="AL46" s="165">
        <f t="shared" si="7"/>
        <v>-1.8418318365009918E-2</v>
      </c>
      <c r="AM46" s="165">
        <f t="shared" si="15"/>
        <v>6.3053914099177183E-3</v>
      </c>
      <c r="AN46" s="179">
        <f t="shared" si="16"/>
        <v>2.8698612164905074E-3</v>
      </c>
      <c r="AO46" s="179">
        <f t="shared" si="8"/>
        <v>5.2442530119443595E-3</v>
      </c>
      <c r="AP46" s="179">
        <f t="shared" si="9"/>
        <v>5.2224795044349528E-2</v>
      </c>
      <c r="AQ46" s="179">
        <f t="shared" si="10"/>
        <v>9.4271207830779608E-2</v>
      </c>
      <c r="AR46" s="179">
        <f t="shared" si="11"/>
        <v>0.10365280385262626</v>
      </c>
      <c r="AS46" s="179">
        <f t="shared" si="12"/>
        <v>0.2094971095249416</v>
      </c>
      <c r="AT46" s="179">
        <f t="shared" si="14"/>
        <v>0.21219582272520482</v>
      </c>
      <c r="AU46" s="179">
        <f t="shared" si="13"/>
        <v>0.21983773506277032</v>
      </c>
    </row>
    <row r="47" spans="2:50">
      <c r="B47" t="s">
        <v>293</v>
      </c>
      <c r="C47" s="141">
        <v>3.5</v>
      </c>
      <c r="D47" s="141">
        <v>3.54</v>
      </c>
      <c r="E47" s="141">
        <v>3.55</v>
      </c>
      <c r="F47" s="141">
        <v>3.39</v>
      </c>
      <c r="G47" s="141">
        <v>3.51</v>
      </c>
      <c r="H47" s="141">
        <v>3.51</v>
      </c>
      <c r="I47" s="141">
        <v>3.59</v>
      </c>
      <c r="J47" s="141">
        <v>3.58</v>
      </c>
      <c r="K47" s="141">
        <v>3.66</v>
      </c>
      <c r="L47" s="141">
        <v>3.68</v>
      </c>
      <c r="M47" s="141">
        <v>3.59</v>
      </c>
      <c r="N47" s="141">
        <v>3.68</v>
      </c>
      <c r="O47" s="141">
        <v>3.73</v>
      </c>
      <c r="P47" s="141">
        <v>3.79</v>
      </c>
      <c r="Q47" s="141">
        <v>3.79</v>
      </c>
      <c r="R47" s="141">
        <v>3.88</v>
      </c>
      <c r="S47" s="141">
        <v>4</v>
      </c>
      <c r="T47" s="141">
        <v>4.07</v>
      </c>
      <c r="U47" s="141">
        <v>4.1100000000000003</v>
      </c>
      <c r="V47" s="141">
        <v>4.18</v>
      </c>
      <c r="W47" s="141">
        <v>4.0407468684109302</v>
      </c>
      <c r="X47" s="141">
        <v>4.0146941722604401</v>
      </c>
      <c r="Y47" s="141">
        <v>4.1306611585661503</v>
      </c>
      <c r="Z47" s="178">
        <v>4.17</v>
      </c>
      <c r="AA47" s="178">
        <v>4.2</v>
      </c>
      <c r="AB47" s="178">
        <v>4.18</v>
      </c>
      <c r="AC47" s="178">
        <v>4.51</v>
      </c>
      <c r="AD47" s="178">
        <v>4.84</v>
      </c>
      <c r="AE47" s="178">
        <v>4.8600000000000003</v>
      </c>
      <c r="AF47" s="178">
        <v>5.09</v>
      </c>
      <c r="AG47" s="178">
        <v>4.83</v>
      </c>
      <c r="AH47" s="163">
        <f t="shared" si="1"/>
        <v>7.0953436807095413E-2</v>
      </c>
      <c r="AI47" s="165">
        <f t="shared" si="4"/>
        <v>1.6174086850511138E-3</v>
      </c>
      <c r="AJ47" s="165">
        <f t="shared" si="5"/>
        <v>6.1429187728735679E-4</v>
      </c>
      <c r="AK47" s="165">
        <f t="shared" si="6"/>
        <v>-3.1458343033420322E-2</v>
      </c>
      <c r="AL47" s="165">
        <f t="shared" si="7"/>
        <v>-6.2888702758661916E-2</v>
      </c>
      <c r="AM47" s="165">
        <f t="shared" si="15"/>
        <v>-3.0412606903515733E-2</v>
      </c>
      <c r="AN47" s="179">
        <f t="shared" si="16"/>
        <v>-5.9411870236235502E-2</v>
      </c>
      <c r="AO47" s="179">
        <f t="shared" si="8"/>
        <v>-7.6951932388314992E-3</v>
      </c>
      <c r="AP47" s="179">
        <f t="shared" si="9"/>
        <v>-1.2657262693390264E-2</v>
      </c>
      <c r="AQ47" s="179">
        <f t="shared" si="10"/>
        <v>5.5900809553622852E-2</v>
      </c>
      <c r="AR47" s="179">
        <f t="shared" si="11"/>
        <v>9.4755064115909698E-2</v>
      </c>
      <c r="AS47" s="179">
        <f t="shared" si="12"/>
        <v>9.8037425832952968E-2</v>
      </c>
      <c r="AT47" s="179">
        <f t="shared" si="14"/>
        <v>5.4151947413137863E-2</v>
      </c>
      <c r="AU47" s="179">
        <f t="shared" si="13"/>
        <v>-0.19645162648404368</v>
      </c>
    </row>
    <row r="48" spans="2:50">
      <c r="B48" t="s">
        <v>294</v>
      </c>
      <c r="C48" s="141">
        <v>2.23</v>
      </c>
      <c r="D48" s="141">
        <v>2.3199999999999998</v>
      </c>
      <c r="E48" s="141">
        <v>2.21</v>
      </c>
      <c r="F48" s="141">
        <v>2.21</v>
      </c>
      <c r="G48" s="141">
        <v>2.14</v>
      </c>
      <c r="H48" s="141">
        <v>2.36</v>
      </c>
      <c r="I48" s="141">
        <v>2.2799999999999998</v>
      </c>
      <c r="J48" s="141">
        <v>2.37</v>
      </c>
      <c r="K48" s="141">
        <v>2.2799999999999998</v>
      </c>
      <c r="L48" s="141">
        <v>2.2999999999999998</v>
      </c>
      <c r="M48" s="141">
        <v>2.23</v>
      </c>
      <c r="N48" s="141">
        <v>2.14</v>
      </c>
      <c r="O48" s="141">
        <v>0</v>
      </c>
      <c r="P48" s="141">
        <v>3.18</v>
      </c>
      <c r="Q48" s="141">
        <v>3.09</v>
      </c>
      <c r="R48" s="141">
        <v>2.96</v>
      </c>
      <c r="S48" s="141">
        <v>2.96</v>
      </c>
      <c r="T48" s="141">
        <v>3.09</v>
      </c>
      <c r="U48" s="141">
        <v>3.09</v>
      </c>
      <c r="V48" s="141">
        <v>3.09</v>
      </c>
      <c r="W48" s="141">
        <v>3.34</v>
      </c>
      <c r="X48" s="141">
        <v>3.04</v>
      </c>
      <c r="Y48" s="141">
        <v>3.25</v>
      </c>
      <c r="Z48" s="178">
        <v>3.54</v>
      </c>
      <c r="AA48" s="178">
        <v>3.27</v>
      </c>
      <c r="AB48" s="178">
        <v>3.35</v>
      </c>
      <c r="AC48" s="178">
        <v>3.39</v>
      </c>
      <c r="AD48" s="178">
        <v>3.62</v>
      </c>
      <c r="AE48" s="178">
        <v>7.94</v>
      </c>
      <c r="AF48" s="178">
        <v>4.03</v>
      </c>
      <c r="AG48" s="178">
        <v>4.07</v>
      </c>
      <c r="AH48" s="163">
        <f t="shared" si="1"/>
        <v>0.20058997050147498</v>
      </c>
      <c r="AI48" s="165">
        <f t="shared" si="4"/>
        <v>-8.281530899304923E-2</v>
      </c>
      <c r="AJ48" s="165">
        <f t="shared" si="5"/>
        <v>-3.2786376832659697E-2</v>
      </c>
      <c r="AK48" s="165">
        <f t="shared" si="6"/>
        <v>8.6733318242225466E-2</v>
      </c>
      <c r="AL48" s="165">
        <f t="shared" si="7"/>
        <v>-6.548127706785925E-2</v>
      </c>
      <c r="AM48" s="165">
        <f t="shared" si="15"/>
        <v>1.6340282491723368E-2</v>
      </c>
      <c r="AN48" s="179">
        <f t="shared" si="16"/>
        <v>8.8611542222537226E-2</v>
      </c>
      <c r="AO48" s="179">
        <f t="shared" si="8"/>
        <v>-6.8065083050415878E-2</v>
      </c>
      <c r="AP48" s="179">
        <f t="shared" si="9"/>
        <v>4.8141223445576475E-2</v>
      </c>
      <c r="AQ48" s="179">
        <f t="shared" si="10"/>
        <v>7.142835777005245E-3</v>
      </c>
      <c r="AR48" s="179">
        <f t="shared" si="11"/>
        <v>-4.3317528657329289E-2</v>
      </c>
      <c r="AS48" s="179">
        <f t="shared" si="12"/>
        <v>1.3690291252650193</v>
      </c>
      <c r="AT48" s="179">
        <f t="shared" si="14"/>
        <v>3.9433672757706872E-2</v>
      </c>
      <c r="AU48" s="179">
        <f t="shared" si="13"/>
        <v>-6.6815092789664132E-2</v>
      </c>
    </row>
    <row r="49" spans="2:47">
      <c r="B49" t="s">
        <v>295</v>
      </c>
      <c r="C49" s="141">
        <v>6.4</v>
      </c>
      <c r="D49" s="141">
        <v>6.81</v>
      </c>
      <c r="E49" s="141">
        <v>6.94</v>
      </c>
      <c r="F49" s="141">
        <v>7.06</v>
      </c>
      <c r="G49" s="141">
        <v>8.19</v>
      </c>
      <c r="H49" s="141">
        <v>8.7400164018588118</v>
      </c>
      <c r="I49" s="141">
        <v>7.09</v>
      </c>
      <c r="J49" s="141">
        <v>8.01</v>
      </c>
      <c r="K49" s="141">
        <v>8.0299999999999994</v>
      </c>
      <c r="L49" s="141">
        <v>8.17</v>
      </c>
      <c r="M49" s="141">
        <v>8.11</v>
      </c>
      <c r="N49" s="141">
        <v>8.44</v>
      </c>
      <c r="O49" s="141">
        <v>8.84</v>
      </c>
      <c r="P49" s="141">
        <v>7.08</v>
      </c>
      <c r="Q49" s="141">
        <v>7.16</v>
      </c>
      <c r="R49" s="141">
        <v>7.19</v>
      </c>
      <c r="S49" s="141">
        <v>7.44</v>
      </c>
      <c r="T49" s="141">
        <v>7.51</v>
      </c>
      <c r="U49" s="141">
        <v>7.57</v>
      </c>
      <c r="V49" s="141">
        <v>7.8</v>
      </c>
      <c r="W49" s="141">
        <v>7.8708215862586703</v>
      </c>
      <c r="X49" s="141">
        <v>8.3866647611012795</v>
      </c>
      <c r="Y49" s="141">
        <v>8.2582190862312697</v>
      </c>
      <c r="Z49" s="178">
        <v>8.6199999999999992</v>
      </c>
      <c r="AA49" s="178">
        <v>8.56</v>
      </c>
      <c r="AB49" s="178">
        <v>8.9499999999999993</v>
      </c>
      <c r="AC49" s="178">
        <v>8.84</v>
      </c>
      <c r="AD49" s="178">
        <v>9.1999999999999993</v>
      </c>
      <c r="AE49" s="178">
        <v>9.74</v>
      </c>
      <c r="AF49" s="178">
        <v>10.18</v>
      </c>
      <c r="AG49" s="178">
        <v>11.48</v>
      </c>
      <c r="AH49" s="163">
        <f t="shared" si="1"/>
        <v>0.29864253393665163</v>
      </c>
      <c r="AI49" s="165">
        <f t="shared" si="4"/>
        <v>-2.555273916064698E-2</v>
      </c>
      <c r="AJ49" s="165">
        <f t="shared" si="5"/>
        <v>8.1347598812446936E-3</v>
      </c>
      <c r="AK49" s="165">
        <f t="shared" si="6"/>
        <v>1.6261067049152221E-2</v>
      </c>
      <c r="AL49" s="165">
        <f t="shared" si="7"/>
        <v>6.7432943531339787E-2</v>
      </c>
      <c r="AM49" s="165">
        <f t="shared" si="15"/>
        <v>5.5474361249835194E-2</v>
      </c>
      <c r="AN49" s="179">
        <f t="shared" si="16"/>
        <v>4.8108679389577164E-2</v>
      </c>
      <c r="AO49" s="179">
        <f t="shared" si="8"/>
        <v>4.0454179267344251E-2</v>
      </c>
      <c r="AP49" s="179">
        <f t="shared" si="9"/>
        <v>1.3337892998510528E-2</v>
      </c>
      <c r="AQ49" s="179">
        <f t="shared" si="10"/>
        <v>3.4514626604841517E-2</v>
      </c>
      <c r="AR49" s="179">
        <f t="shared" si="11"/>
        <v>1.3689841167999761E-3</v>
      </c>
      <c r="AS49" s="179">
        <f t="shared" si="12"/>
        <v>7.8745035979815386E-2</v>
      </c>
      <c r="AT49" s="179">
        <f t="shared" si="14"/>
        <v>-2.6121234271393429E-2</v>
      </c>
      <c r="AU49" s="179">
        <f t="shared" si="13"/>
        <v>3.1237470645512522E-2</v>
      </c>
    </row>
    <row r="50" spans="2:47">
      <c r="B50" t="s">
        <v>296</v>
      </c>
      <c r="C50" s="141">
        <v>3.8518490040393085</v>
      </c>
      <c r="D50" s="141">
        <v>3.8197990592116904</v>
      </c>
      <c r="E50" s="141">
        <v>3.8729957025133177</v>
      </c>
      <c r="F50" s="141">
        <v>3.8446775021599304</v>
      </c>
      <c r="G50" s="141">
        <v>3.95</v>
      </c>
      <c r="H50" s="141">
        <v>3.9017928774907675</v>
      </c>
      <c r="I50" s="141">
        <v>4.0097292538331386</v>
      </c>
      <c r="J50" s="141">
        <v>3.8532332531898494</v>
      </c>
      <c r="K50" s="141">
        <v>3.8787657433670675</v>
      </c>
      <c r="L50" s="141">
        <v>3.9524081025657698</v>
      </c>
      <c r="M50" s="141">
        <v>4.0619091587197564</v>
      </c>
      <c r="N50" s="141">
        <v>3.92</v>
      </c>
      <c r="O50" s="141">
        <v>4</v>
      </c>
      <c r="P50" s="141">
        <v>4.2011429984076551</v>
      </c>
      <c r="Q50" s="141">
        <v>4.22</v>
      </c>
      <c r="R50" s="141">
        <v>4.24</v>
      </c>
      <c r="S50" s="141">
        <v>4.3</v>
      </c>
      <c r="T50" s="141">
        <v>4.4000000000000004</v>
      </c>
      <c r="U50" s="141">
        <v>4.3499999999999996</v>
      </c>
      <c r="V50" s="141">
        <v>4.29</v>
      </c>
      <c r="W50" s="141">
        <v>4.24</v>
      </c>
      <c r="X50" s="141">
        <v>4.22</v>
      </c>
      <c r="Y50" s="141">
        <v>4.2472756955661053</v>
      </c>
      <c r="Z50" s="178">
        <v>4.57</v>
      </c>
      <c r="AA50" s="178">
        <v>4.28</v>
      </c>
      <c r="AB50" s="178">
        <v>4.4400000000000004</v>
      </c>
      <c r="AC50" s="178">
        <v>4.09</v>
      </c>
      <c r="AD50" s="178">
        <v>3.86</v>
      </c>
      <c r="AE50" s="178">
        <v>4.88</v>
      </c>
      <c r="AF50" s="178">
        <v>5.09</v>
      </c>
      <c r="AG50" s="178">
        <v>5.04</v>
      </c>
      <c r="AH50" s="163">
        <f t="shared" si="1"/>
        <v>0.23227383863080689</v>
      </c>
      <c r="AI50" s="165">
        <f t="shared" si="4"/>
        <v>-5.2009621789257783E-2</v>
      </c>
      <c r="AJ50" s="165">
        <f t="shared" si="5"/>
        <v>-6.4912842921389949E-2</v>
      </c>
      <c r="AK50" s="165">
        <f t="shared" si="6"/>
        <v>-5.5598548508245811E-2</v>
      </c>
      <c r="AL50" s="165">
        <f t="shared" si="7"/>
        <v>-9.0209138203487554E-2</v>
      </c>
      <c r="AM50" s="165">
        <f t="shared" si="15"/>
        <v>-5.9054435411839051E-2</v>
      </c>
      <c r="AN50" s="179">
        <f t="shared" si="16"/>
        <v>8.2485395294374236E-3</v>
      </c>
      <c r="AO50" s="179">
        <f t="shared" si="8"/>
        <v>-3.7673036953929637E-2</v>
      </c>
      <c r="AP50" s="179">
        <f t="shared" si="9"/>
        <v>-1.6997593431487476E-3</v>
      </c>
      <c r="AQ50" s="179">
        <f t="shared" si="10"/>
        <v>-7.2963869880382698E-2</v>
      </c>
      <c r="AR50" s="179">
        <f t="shared" si="11"/>
        <v>-0.22127744904205413</v>
      </c>
      <c r="AS50" s="179">
        <f t="shared" si="12"/>
        <v>8.1081484577946172E-2</v>
      </c>
      <c r="AT50" s="179">
        <f t="shared" si="14"/>
        <v>-1.715500547276258E-2</v>
      </c>
      <c r="AU50" s="179">
        <f t="shared" si="13"/>
        <v>-3.5131224660332222E-2</v>
      </c>
    </row>
    <row r="51" spans="2:47">
      <c r="B51" t="s">
        <v>297</v>
      </c>
      <c r="C51" s="141">
        <v>4.2300000000000004</v>
      </c>
      <c r="D51" s="141">
        <v>4.0999999999999996</v>
      </c>
      <c r="E51" s="141">
        <v>4.38</v>
      </c>
      <c r="F51" s="141">
        <v>4.4800000000000004</v>
      </c>
      <c r="G51" s="141">
        <v>4.41</v>
      </c>
      <c r="H51" s="141">
        <v>4.34</v>
      </c>
      <c r="I51" s="141">
        <v>4.71</v>
      </c>
      <c r="J51" s="141">
        <v>4.6100000000000003</v>
      </c>
      <c r="K51" s="141">
        <v>4.4400000000000004</v>
      </c>
      <c r="L51" s="141">
        <v>4.5199999999999996</v>
      </c>
      <c r="M51" s="141">
        <v>4.63</v>
      </c>
      <c r="N51" s="141">
        <v>4.63</v>
      </c>
      <c r="O51" s="141">
        <v>4.6500000000000004</v>
      </c>
      <c r="P51" s="141">
        <v>4.5999999999999996</v>
      </c>
      <c r="Q51" s="141">
        <v>4.5</v>
      </c>
      <c r="R51" s="141">
        <v>4.66</v>
      </c>
      <c r="S51" s="141">
        <v>4.71</v>
      </c>
      <c r="T51" s="141">
        <v>4.7300000000000004</v>
      </c>
      <c r="U51" s="141">
        <v>4.72</v>
      </c>
      <c r="V51" s="141">
        <v>4.83</v>
      </c>
      <c r="W51" s="141">
        <v>4.8132431808616074</v>
      </c>
      <c r="X51" s="141">
        <v>4.798154700378479</v>
      </c>
      <c r="Y51" s="141">
        <v>4.88</v>
      </c>
      <c r="Z51" s="178">
        <v>4.87</v>
      </c>
      <c r="AA51" s="178">
        <v>6.28</v>
      </c>
      <c r="AB51" s="178">
        <v>6.07</v>
      </c>
      <c r="AC51" s="178">
        <v>6.07</v>
      </c>
      <c r="AD51" s="178">
        <v>6.25</v>
      </c>
      <c r="AE51" s="178">
        <v>6.41</v>
      </c>
      <c r="AF51" s="178">
        <v>6.54</v>
      </c>
      <c r="AG51" s="178">
        <v>6.44</v>
      </c>
      <c r="AH51" s="163">
        <f t="shared" si="1"/>
        <v>6.0955518945634279E-2</v>
      </c>
      <c r="AI51" s="165">
        <f t="shared" si="4"/>
        <v>-3.3926420104160394E-2</v>
      </c>
      <c r="AJ51" s="165">
        <f t="shared" si="5"/>
        <v>-4.0224609056299633E-2</v>
      </c>
      <c r="AK51" s="165">
        <f t="shared" si="6"/>
        <v>-1.9725064199505864E-2</v>
      </c>
      <c r="AL51" s="165">
        <f t="shared" si="7"/>
        <v>-3.4891019730236145E-2</v>
      </c>
      <c r="AM51" s="165">
        <f t="shared" ref="AM51:AM82" si="17">IF(AND((Y51-U51)/U51&gt;0, $AX$29&gt;0),((Y51-U51)/U51)-$AX$29,IF(((Y51-U51)/U51)=0,-$AX$29,IF(AND((Y51-U51)/U51&lt;0,$AX$29&gt;0),((Y51-U51)/U51)-$AX$29,((Y51-U51)/U51)-$AX$29)))</f>
        <v>-1.5413476986117919E-3</v>
      </c>
      <c r="AN51" s="179">
        <f t="shared" ref="AN51:AN82" si="18">IF(AND((Z51-V51)/V51&gt;0, $AX$30&gt;0),((Z51-V51)/V51)-$AX$30,IF(((Z51-V51)/V51)=0,-$AX$30,IF(AND((Z51-V51)/V51&lt;0,$AX$30&gt;0),((Z51-V51)/V51)-$AX$30,((Z51-V51)/V51)-$AX$30)))</f>
        <v>-4.8737952239663082E-2</v>
      </c>
      <c r="AO51" s="179">
        <f t="shared" si="8"/>
        <v>0.25762657937410516</v>
      </c>
      <c r="AP51" s="179">
        <f t="shared" si="9"/>
        <v>0.21123721269122236</v>
      </c>
      <c r="AQ51" s="179">
        <f t="shared" si="10"/>
        <v>0.20791837171647565</v>
      </c>
      <c r="AR51" s="179">
        <f t="shared" si="11"/>
        <v>0.21745115775434598</v>
      </c>
      <c r="AS51" s="179">
        <f t="shared" si="12"/>
        <v>-3.8404794367229059E-2</v>
      </c>
      <c r="AT51" s="179">
        <f t="shared" si="14"/>
        <v>-8.6121418343623468E-2</v>
      </c>
      <c r="AU51" s="179">
        <f t="shared" si="13"/>
        <v>-0.20644954434550483</v>
      </c>
    </row>
    <row r="52" spans="2:47">
      <c r="B52" t="s">
        <v>298</v>
      </c>
      <c r="C52" s="141">
        <v>3.31</v>
      </c>
      <c r="D52" s="141">
        <v>3.41</v>
      </c>
      <c r="E52" s="141">
        <v>4.72</v>
      </c>
      <c r="F52" s="141">
        <v>4.71</v>
      </c>
      <c r="G52" s="141">
        <v>4.7300000000000004</v>
      </c>
      <c r="H52" s="141">
        <v>5.76</v>
      </c>
      <c r="I52" s="141">
        <v>4.8600000000000003</v>
      </c>
      <c r="J52" s="141">
        <v>5.19</v>
      </c>
      <c r="K52" s="141">
        <v>4.3</v>
      </c>
      <c r="L52" s="141">
        <v>4.9800000000000004</v>
      </c>
      <c r="M52" s="141">
        <v>4.91</v>
      </c>
      <c r="N52" s="141">
        <v>5.01</v>
      </c>
      <c r="O52" s="141">
        <v>4.95</v>
      </c>
      <c r="P52" s="141">
        <v>4.78</v>
      </c>
      <c r="Q52" s="141">
        <v>4.87</v>
      </c>
      <c r="R52" s="141">
        <v>4.4000000000000004</v>
      </c>
      <c r="S52" s="141">
        <v>4.38</v>
      </c>
      <c r="T52" s="141">
        <v>4.6399999999999997</v>
      </c>
      <c r="U52" s="141">
        <v>5.39</v>
      </c>
      <c r="V52" s="141">
        <v>6.82</v>
      </c>
      <c r="W52" s="141">
        <v>10.254195397525899</v>
      </c>
      <c r="X52" s="141">
        <v>8.5664381013215607</v>
      </c>
      <c r="Y52" s="141">
        <v>9.6593722555412995</v>
      </c>
      <c r="Z52" s="178">
        <v>9.8699999999999992</v>
      </c>
      <c r="AA52" s="178">
        <v>8.6300000000000008</v>
      </c>
      <c r="AB52" s="178">
        <v>5.39</v>
      </c>
      <c r="AC52" s="178">
        <v>4.91</v>
      </c>
      <c r="AD52" s="178">
        <v>5.84</v>
      </c>
      <c r="AE52" s="178">
        <v>6.24</v>
      </c>
      <c r="AF52" s="178">
        <v>6.63</v>
      </c>
      <c r="AG52" s="178">
        <v>6.35</v>
      </c>
      <c r="AH52" s="163">
        <f t="shared" si="1"/>
        <v>0.29327902240325854</v>
      </c>
      <c r="AI52" s="165">
        <f t="shared" si="4"/>
        <v>2.3960871705102624E-2</v>
      </c>
      <c r="AJ52" s="165">
        <f t="shared" si="5"/>
        <v>0.47329470424842135</v>
      </c>
      <c r="AK52" s="165">
        <f>IF(AND((W52-S52)/S52&gt;0, $AX$27&gt;0),((W52-S52)/S52)-$AX$27,IF(((W52-S52)/S52)=0,-$AX$27,IF(AND((W52-S52)/S52&lt;0,$AX$27&gt;0),((W52-S52)/S52)-$AX$27,((W52-S52)/S52)-$AX$27)))</f>
        <v>1.299495441582089</v>
      </c>
      <c r="AL52" s="165">
        <f t="shared" si="7"/>
        <v>0.79691506074904339</v>
      </c>
      <c r="AM52" s="165">
        <f t="shared" si="17"/>
        <v>0.75665167477532513</v>
      </c>
      <c r="AN52" s="179">
        <f t="shared" si="18"/>
        <v>0.39019455050770624</v>
      </c>
      <c r="AO52" s="179">
        <f t="shared" si="8"/>
        <v>-0.20550025530112534</v>
      </c>
      <c r="AP52" s="179">
        <f t="shared" si="9"/>
        <v>-0.4246327938498905</v>
      </c>
      <c r="AQ52" s="179">
        <f t="shared" si="10"/>
        <v>-0.52761948153624871</v>
      </c>
      <c r="AR52" s="179">
        <f t="shared" si="11"/>
        <v>-0.47422440276651134</v>
      </c>
      <c r="AS52" s="179">
        <f t="shared" si="12"/>
        <v>-0.33604633513377447</v>
      </c>
      <c r="AT52" s="179">
        <f t="shared" si="14"/>
        <v>6.6504256757928398E-2</v>
      </c>
      <c r="AU52" s="179">
        <f t="shared" si="13"/>
        <v>2.5873959112119427E-2</v>
      </c>
    </row>
    <row r="53" spans="2:47">
      <c r="B53" t="s">
        <v>299</v>
      </c>
      <c r="C53" s="141">
        <v>4.68</v>
      </c>
      <c r="D53" s="141">
        <v>4.78</v>
      </c>
      <c r="E53" s="141">
        <v>4.71</v>
      </c>
      <c r="F53" s="141">
        <v>4.6900000000000004</v>
      </c>
      <c r="G53" s="141">
        <v>4.74</v>
      </c>
      <c r="H53" s="141">
        <v>4.8600000000000003</v>
      </c>
      <c r="I53" s="141">
        <v>5.2</v>
      </c>
      <c r="J53" s="141">
        <v>5.16</v>
      </c>
      <c r="K53" s="141">
        <v>5.41</v>
      </c>
      <c r="L53" s="141">
        <v>4.75</v>
      </c>
      <c r="M53" s="141">
        <v>4.62</v>
      </c>
      <c r="N53" s="141">
        <v>4.8</v>
      </c>
      <c r="O53" s="141">
        <v>4.6399999999999997</v>
      </c>
      <c r="P53" s="141">
        <v>4.6303646194986605</v>
      </c>
      <c r="Q53" s="141">
        <v>4.5599999999999996</v>
      </c>
      <c r="R53" s="141">
        <v>4.83</v>
      </c>
      <c r="S53" s="141">
        <v>4.78</v>
      </c>
      <c r="T53" s="141">
        <v>4.93</v>
      </c>
      <c r="U53" s="141">
        <v>4.99</v>
      </c>
      <c r="V53" s="141">
        <v>4.99</v>
      </c>
      <c r="W53" s="141">
        <v>5.4947131933503099</v>
      </c>
      <c r="X53" s="141">
        <v>5.7807653332572304</v>
      </c>
      <c r="Y53" s="141">
        <v>5.8958659036075503</v>
      </c>
      <c r="Z53" s="178">
        <v>5.82</v>
      </c>
      <c r="AA53" s="178">
        <v>5.91</v>
      </c>
      <c r="AB53" s="178">
        <v>5.79</v>
      </c>
      <c r="AC53" s="178">
        <v>5.58</v>
      </c>
      <c r="AD53" s="178">
        <v>5.41</v>
      </c>
      <c r="AE53" s="178">
        <v>5.43</v>
      </c>
      <c r="AF53" s="178">
        <v>6.15</v>
      </c>
      <c r="AG53" s="178">
        <v>5.84</v>
      </c>
      <c r="AH53" s="163">
        <f t="shared" si="1"/>
        <v>4.6594982078853008E-2</v>
      </c>
      <c r="AI53" s="165">
        <f t="shared" si="4"/>
        <v>1.1482936620985998E-2</v>
      </c>
      <c r="AJ53" s="165">
        <f t="shared" si="5"/>
        <v>-4.357900175571934E-2</v>
      </c>
      <c r="AK53" s="165">
        <f t="shared" si="6"/>
        <v>0.10787652843085752</v>
      </c>
      <c r="AL53" s="165">
        <f t="shared" si="7"/>
        <v>0.12326898582066043</v>
      </c>
      <c r="AM53" s="165">
        <f t="shared" si="17"/>
        <v>0.14609660044460834</v>
      </c>
      <c r="AN53" s="179">
        <f t="shared" si="18"/>
        <v>0.10931313959203343</v>
      </c>
      <c r="AO53" s="179">
        <f t="shared" si="8"/>
        <v>2.8472342603121176E-2</v>
      </c>
      <c r="AP53" s="179">
        <f t="shared" si="9"/>
        <v>-5.2234979080363592E-2</v>
      </c>
      <c r="AQ53" s="179">
        <f t="shared" si="10"/>
        <v>-8.9508220221475476E-2</v>
      </c>
      <c r="AR53" s="179">
        <f t="shared" si="11"/>
        <v>-0.13636313410901552</v>
      </c>
      <c r="AS53" s="179">
        <f t="shared" si="12"/>
        <v>-0.1403237054215794</v>
      </c>
      <c r="AT53" s="179">
        <f t="shared" si="14"/>
        <v>-0.10137523606604998</v>
      </c>
      <c r="AU53" s="179">
        <f t="shared" si="13"/>
        <v>-0.2208100812122861</v>
      </c>
    </row>
    <row r="54" spans="2:47">
      <c r="B54" t="s">
        <v>256</v>
      </c>
      <c r="C54" s="141">
        <v>4.91</v>
      </c>
      <c r="D54" s="141">
        <v>5.04</v>
      </c>
      <c r="E54" s="141">
        <v>5.24</v>
      </c>
      <c r="F54" s="141">
        <v>5.43</v>
      </c>
      <c r="G54" s="141">
        <v>5.82</v>
      </c>
      <c r="H54" s="141">
        <v>6.03</v>
      </c>
      <c r="I54" s="141">
        <v>6.07</v>
      </c>
      <c r="J54" s="141">
        <v>6.29</v>
      </c>
      <c r="K54" s="141">
        <v>6.45</v>
      </c>
      <c r="L54" s="141">
        <v>6.31</v>
      </c>
      <c r="M54" s="141">
        <v>6.5</v>
      </c>
      <c r="N54" s="141">
        <v>6.84</v>
      </c>
      <c r="O54" s="141">
        <v>6.97</v>
      </c>
      <c r="P54" s="141">
        <v>7.69</v>
      </c>
      <c r="Q54" s="141">
        <v>8.0500000000000007</v>
      </c>
      <c r="R54" s="141">
        <v>7.34</v>
      </c>
      <c r="S54" s="141">
        <v>7.41</v>
      </c>
      <c r="T54" s="141">
        <v>8.4</v>
      </c>
      <c r="U54" s="141">
        <v>8.35</v>
      </c>
      <c r="V54" s="141">
        <v>8.43</v>
      </c>
      <c r="W54" s="141">
        <v>8.40398284411717</v>
      </c>
      <c r="X54" s="141">
        <v>8.5245126794117105</v>
      </c>
      <c r="Y54" s="141">
        <v>8.6066585178090396</v>
      </c>
      <c r="Z54" s="178">
        <v>8.91</v>
      </c>
      <c r="AA54" s="178">
        <v>10.51</v>
      </c>
      <c r="AB54" s="178">
        <v>10.5</v>
      </c>
      <c r="AC54" s="178">
        <v>10.199999999999999</v>
      </c>
      <c r="AD54" s="178">
        <v>11.38</v>
      </c>
      <c r="AE54" s="178">
        <v>12.51</v>
      </c>
      <c r="AF54" s="178">
        <v>13.29</v>
      </c>
      <c r="AG54" s="178">
        <v>14.37</v>
      </c>
      <c r="AH54" s="163">
        <f t="shared" si="1"/>
        <v>0.40882352941176475</v>
      </c>
      <c r="AI54" s="165">
        <f t="shared" si="4"/>
        <v>-4.5548228247707753E-2</v>
      </c>
      <c r="AJ54" s="165">
        <f t="shared" si="5"/>
        <v>7.1796066646241552E-2</v>
      </c>
      <c r="AK54" s="165">
        <f t="shared" si="6"/>
        <v>9.2495674562520502E-2</v>
      </c>
      <c r="AL54" s="165">
        <f t="shared" si="7"/>
        <v>-3.4477109269192931E-2</v>
      </c>
      <c r="AM54" s="165">
        <f t="shared" si="17"/>
        <v>-4.7021057403587932E-3</v>
      </c>
      <c r="AN54" s="179">
        <f t="shared" si="18"/>
        <v>-8.0023959268413214E-5</v>
      </c>
      <c r="AO54" s="179">
        <f t="shared" si="8"/>
        <v>0.20349050852874356</v>
      </c>
      <c r="AP54" s="179">
        <f t="shared" si="9"/>
        <v>0.17790950442204084</v>
      </c>
      <c r="AQ54" s="179">
        <f t="shared" si="10"/>
        <v>0.1491948426900418</v>
      </c>
      <c r="AR54" s="179">
        <f t="shared" si="11"/>
        <v>0.21130021183611747</v>
      </c>
      <c r="AS54" s="179">
        <f t="shared" si="12"/>
        <v>0.13118952587373045</v>
      </c>
      <c r="AT54" s="179">
        <f t="shared" si="14"/>
        <v>0.10216288384512678</v>
      </c>
      <c r="AU54" s="179">
        <f t="shared" si="13"/>
        <v>0.14141846612062564</v>
      </c>
    </row>
    <row r="55" spans="2:47">
      <c r="B55" t="s">
        <v>257</v>
      </c>
      <c r="C55" s="141">
        <v>6.27</v>
      </c>
      <c r="D55" s="141">
        <v>6.32</v>
      </c>
      <c r="E55" s="141">
        <v>6.49</v>
      </c>
      <c r="F55" s="141">
        <v>6.48</v>
      </c>
      <c r="G55" s="141">
        <v>6.83</v>
      </c>
      <c r="H55" s="141">
        <v>7.05</v>
      </c>
      <c r="I55" s="141">
        <v>7.15</v>
      </c>
      <c r="J55" s="141">
        <v>7.44</v>
      </c>
      <c r="K55" s="141">
        <v>7.29</v>
      </c>
      <c r="L55" s="141">
        <v>7.56</v>
      </c>
      <c r="M55" s="141">
        <v>7.72</v>
      </c>
      <c r="N55" s="141">
        <v>8.41</v>
      </c>
      <c r="O55" s="141">
        <v>8.49</v>
      </c>
      <c r="P55" s="141">
        <v>8.6999999999999993</v>
      </c>
      <c r="Q55" s="141">
        <v>8.75</v>
      </c>
      <c r="R55" s="141">
        <v>8.76</v>
      </c>
      <c r="S55" s="141">
        <v>9.0500000000000007</v>
      </c>
      <c r="T55" s="141">
        <v>8.94</v>
      </c>
      <c r="U55" s="141">
        <v>9.1386628339275298</v>
      </c>
      <c r="V55" s="141">
        <v>9.4499999999999993</v>
      </c>
      <c r="W55" s="141">
        <v>9.6819349896092106</v>
      </c>
      <c r="X55" s="141">
        <v>9.7401514951726202</v>
      </c>
      <c r="Y55" s="141">
        <v>9.8183239217711193</v>
      </c>
      <c r="Z55" s="178">
        <v>9.98</v>
      </c>
      <c r="AA55" s="178">
        <v>10.09</v>
      </c>
      <c r="AB55" s="178">
        <v>10.11</v>
      </c>
      <c r="AC55" s="178">
        <v>11.02</v>
      </c>
      <c r="AD55" s="178">
        <v>12.58</v>
      </c>
      <c r="AE55" s="178">
        <v>13.74</v>
      </c>
      <c r="AF55" s="178">
        <v>14.8</v>
      </c>
      <c r="AG55" s="178">
        <v>15.72</v>
      </c>
      <c r="AH55" s="163">
        <f t="shared" si="1"/>
        <v>0.42649727767695111</v>
      </c>
      <c r="AI55" s="165">
        <f t="shared" si="4"/>
        <v>-3.8396699401331544E-2</v>
      </c>
      <c r="AJ55" s="165">
        <f t="shared" si="5"/>
        <v>2.0618275360925892E-3</v>
      </c>
      <c r="AK55" s="165">
        <f t="shared" si="6"/>
        <v>2.8182010538897934E-2</v>
      </c>
      <c r="AL55" s="165">
        <f t="shared" si="7"/>
        <v>4.0202357087328403E-2</v>
      </c>
      <c r="AM55" s="165">
        <f t="shared" si="17"/>
        <v>3.8932397066247279E-2</v>
      </c>
      <c r="AN55" s="179">
        <f t="shared" si="18"/>
        <v>-9.348696539716872E-4</v>
      </c>
      <c r="AO55" s="179">
        <f t="shared" si="8"/>
        <v>-4.9599479490181203E-3</v>
      </c>
      <c r="AP55" s="179">
        <f t="shared" si="9"/>
        <v>-1.5860925618840248E-2</v>
      </c>
      <c r="AQ55" s="179">
        <f t="shared" si="10"/>
        <v>8.6457075163594618E-2</v>
      </c>
      <c r="AR55" s="179">
        <f t="shared" si="11"/>
        <v>0.19460464337034178</v>
      </c>
      <c r="AS55" s="179">
        <f t="shared" si="12"/>
        <v>0.3026388699785002</v>
      </c>
      <c r="AT55" s="179">
        <f t="shared" si="14"/>
        <v>0.30034572968375922</v>
      </c>
      <c r="AU55" s="179">
        <f t="shared" si="13"/>
        <v>0.159092214385812</v>
      </c>
    </row>
    <row r="56" spans="2:47">
      <c r="B56" t="s">
        <v>258</v>
      </c>
      <c r="C56" s="141">
        <v>9.08</v>
      </c>
      <c r="D56" s="141">
        <v>9.25</v>
      </c>
      <c r="E56" s="141">
        <v>9.14</v>
      </c>
      <c r="F56" s="141">
        <v>9.19</v>
      </c>
      <c r="G56" s="141">
        <v>9</v>
      </c>
      <c r="H56" s="141">
        <v>9.02</v>
      </c>
      <c r="I56" s="141">
        <v>8.9700000000000006</v>
      </c>
      <c r="J56" s="141">
        <v>9.02</v>
      </c>
      <c r="K56" s="141">
        <v>8.84</v>
      </c>
      <c r="L56" s="141">
        <v>8.8699999999999992</v>
      </c>
      <c r="M56" s="141">
        <v>8.9700000000000006</v>
      </c>
      <c r="N56" s="141">
        <v>9.16</v>
      </c>
      <c r="O56" s="141">
        <v>9.15</v>
      </c>
      <c r="P56" s="141">
        <v>9.23</v>
      </c>
      <c r="Q56" s="141">
        <v>9.09</v>
      </c>
      <c r="R56" s="141">
        <v>9.32</v>
      </c>
      <c r="S56" s="141">
        <v>9.36</v>
      </c>
      <c r="T56" s="141">
        <v>9.17</v>
      </c>
      <c r="U56" s="141">
        <v>8.99</v>
      </c>
      <c r="V56" s="141">
        <v>9.3699999999999992</v>
      </c>
      <c r="W56" s="141">
        <v>9.7948759388169808</v>
      </c>
      <c r="X56" s="141">
        <v>9.7972415122433905</v>
      </c>
      <c r="Y56" s="141">
        <v>9.6270408707182096</v>
      </c>
      <c r="Z56" s="178">
        <v>9.7799999999999994</v>
      </c>
      <c r="AA56" s="178">
        <v>9.9</v>
      </c>
      <c r="AB56" s="178">
        <v>9.94</v>
      </c>
      <c r="AC56" s="178">
        <v>9.94</v>
      </c>
      <c r="AD56" s="178">
        <v>10.61</v>
      </c>
      <c r="AE56" s="178">
        <v>12</v>
      </c>
      <c r="AF56" s="178">
        <v>13.02</v>
      </c>
      <c r="AG56" s="178">
        <v>13.59</v>
      </c>
      <c r="AH56" s="163">
        <f t="shared" si="1"/>
        <v>0.36720321931589545</v>
      </c>
      <c r="AI56" s="165">
        <f t="shared" si="4"/>
        <v>-9.3816409103060189E-2</v>
      </c>
      <c r="AJ56" s="165">
        <f t="shared" si="5"/>
        <v>-7.1340488884625908E-2</v>
      </c>
      <c r="AK56" s="165">
        <f t="shared" si="6"/>
        <v>4.8160444383109485E-3</v>
      </c>
      <c r="AL56" s="165">
        <f t="shared" si="7"/>
        <v>1.9101426232690774E-2</v>
      </c>
      <c r="AM56" s="165">
        <f t="shared" si="17"/>
        <v>3.5421400689190724E-2</v>
      </c>
      <c r="AN56" s="179">
        <f t="shared" si="18"/>
        <v>-1.326285551450835E-2</v>
      </c>
      <c r="AO56" s="179">
        <f t="shared" si="8"/>
        <v>-3.6374442538478956E-2</v>
      </c>
      <c r="AP56" s="179">
        <f t="shared" si="9"/>
        <v>-3.9261166633003934E-2</v>
      </c>
      <c r="AQ56" s="179">
        <f t="shared" si="10"/>
        <v>-3.4257461092522812E-3</v>
      </c>
      <c r="AR56" s="179">
        <f t="shared" si="11"/>
        <v>1.8950676950795206E-2</v>
      </c>
      <c r="AS56" s="179">
        <f t="shared" si="12"/>
        <v>0.15301578081130787</v>
      </c>
      <c r="AT56" s="179">
        <f t="shared" si="14"/>
        <v>0.14630775306041865</v>
      </c>
      <c r="AU56" s="179">
        <f t="shared" si="13"/>
        <v>9.9798156024756335E-2</v>
      </c>
    </row>
    <row r="57" spans="2:47">
      <c r="B57" t="s">
        <v>259</v>
      </c>
      <c r="C57" s="141"/>
      <c r="D57" s="141"/>
      <c r="E57" s="141"/>
      <c r="F57" s="141"/>
      <c r="G57" s="141"/>
      <c r="H57" s="141"/>
      <c r="I57" s="141"/>
      <c r="J57" s="141"/>
      <c r="K57" s="141"/>
      <c r="L57" s="141"/>
      <c r="M57" s="141"/>
      <c r="N57" s="141"/>
      <c r="O57" s="141"/>
      <c r="P57" s="141"/>
      <c r="Q57" s="141"/>
      <c r="R57" s="141"/>
      <c r="S57" s="141">
        <v>18.8</v>
      </c>
      <c r="T57" s="141">
        <v>18.18</v>
      </c>
      <c r="U57" s="141">
        <v>17.809999999999999</v>
      </c>
      <c r="V57" s="141">
        <v>18.88</v>
      </c>
      <c r="W57" s="141">
        <v>20.808835383331999</v>
      </c>
      <c r="X57" s="141">
        <v>21.008608419751901</v>
      </c>
      <c r="Y57" s="141">
        <v>20.818144195361601</v>
      </c>
      <c r="Z57" s="178">
        <v>19.87</v>
      </c>
      <c r="AA57" s="178">
        <v>19.7</v>
      </c>
      <c r="AB57" s="178">
        <v>19.68</v>
      </c>
      <c r="AC57" s="178">
        <v>19.59</v>
      </c>
      <c r="AD57" s="178">
        <v>20.54</v>
      </c>
      <c r="AE57" s="178">
        <v>21.5</v>
      </c>
      <c r="AF57" s="178">
        <v>24.31</v>
      </c>
      <c r="AG57" s="178">
        <v>24.3</v>
      </c>
      <c r="AH57" s="163">
        <f t="shared" si="1"/>
        <v>0.2404287901990812</v>
      </c>
      <c r="AI57" s="165"/>
      <c r="AJ57" s="165"/>
      <c r="AK57" s="165">
        <f t="shared" si="6"/>
        <v>6.5207885785761935E-2</v>
      </c>
      <c r="AL57" s="165">
        <f t="shared" si="7"/>
        <v>0.10628897469415693</v>
      </c>
      <c r="AM57" s="165">
        <f t="shared" si="17"/>
        <v>0.13346232337394742</v>
      </c>
      <c r="AN57" s="179">
        <f t="shared" si="18"/>
        <v>-4.5830850606616846E-3</v>
      </c>
      <c r="AO57" s="179">
        <f t="shared" si="8"/>
        <v>-0.10039375760246301</v>
      </c>
      <c r="AP57" s="179">
        <f t="shared" si="9"/>
        <v>-0.1170736042622397</v>
      </c>
      <c r="AQ57" s="179">
        <f t="shared" si="10"/>
        <v>-9.492801989239355E-2</v>
      </c>
      <c r="AR57" s="179">
        <f t="shared" si="11"/>
        <v>-3.2197224078698246E-2</v>
      </c>
      <c r="AS57" s="179">
        <f t="shared" si="12"/>
        <v>3.2265127065730356E-2</v>
      </c>
      <c r="AT57" s="179">
        <f t="shared" si="14"/>
        <v>7.1712825773117522E-2</v>
      </c>
      <c r="AU57" s="179">
        <f t="shared" si="13"/>
        <v>-2.6976273092057912E-2</v>
      </c>
    </row>
    <row r="58" spans="2:47">
      <c r="B58" t="s">
        <v>300</v>
      </c>
      <c r="C58" s="141">
        <v>6.23</v>
      </c>
      <c r="D58" s="141">
        <v>6.84</v>
      </c>
      <c r="E58" s="141">
        <v>6.84</v>
      </c>
      <c r="F58" s="141">
        <v>6.84</v>
      </c>
      <c r="G58" s="141">
        <v>6.48</v>
      </c>
      <c r="H58" s="141">
        <v>6.9207896174794845</v>
      </c>
      <c r="I58" s="141">
        <v>6.9884495050754403</v>
      </c>
      <c r="J58" s="141">
        <v>7.4567609176610254</v>
      </c>
      <c r="K58" s="141">
        <v>8.3442200133575533</v>
      </c>
      <c r="L58" s="141">
        <v>9.0264598586026139</v>
      </c>
      <c r="M58" s="141">
        <v>9.0507868150881148</v>
      </c>
      <c r="N58" s="141">
        <v>9.7427607155707072</v>
      </c>
      <c r="O58" s="141">
        <v>9.2596720273592439</v>
      </c>
      <c r="P58" s="141">
        <v>9.7167015761142981</v>
      </c>
      <c r="Q58" s="141">
        <v>10.301600099658943</v>
      </c>
      <c r="R58" s="141">
        <v>10.210230037493231</v>
      </c>
      <c r="S58" s="141">
        <v>10.24244599292471</v>
      </c>
      <c r="T58" s="141">
        <v>10.64985925008574</v>
      </c>
      <c r="U58" s="141">
        <v>10.104086060929191</v>
      </c>
      <c r="V58" s="141">
        <v>10.634050062349557</v>
      </c>
      <c r="W58" s="141">
        <v>10.434219934356296</v>
      </c>
      <c r="X58" s="141">
        <v>10.6395429025168</v>
      </c>
      <c r="Y58" s="141">
        <v>10.620275397035099</v>
      </c>
      <c r="Z58" s="178">
        <v>10.15</v>
      </c>
      <c r="AA58" s="178">
        <v>10.73</v>
      </c>
      <c r="AB58" s="178">
        <v>10.86</v>
      </c>
      <c r="AC58" s="178">
        <v>10.81</v>
      </c>
      <c r="AD58" s="178">
        <v>10.77</v>
      </c>
      <c r="AE58" s="178">
        <v>12.49</v>
      </c>
      <c r="AF58" s="178">
        <v>13.17</v>
      </c>
      <c r="AG58" s="178">
        <v>13.13</v>
      </c>
      <c r="AH58" s="163">
        <f t="shared" si="1"/>
        <v>0.21461609620721556</v>
      </c>
      <c r="AI58" s="165">
        <f t="shared" si="4"/>
        <v>-0.10198845072044854</v>
      </c>
      <c r="AJ58" s="165">
        <f t="shared" si="5"/>
        <v>-3.5195944512673459E-2</v>
      </c>
      <c r="AK58" s="165">
        <f t="shared" si="6"/>
        <v>-2.2921608573502679E-2</v>
      </c>
      <c r="AL58" s="165">
        <f t="shared" si="7"/>
        <v>-5.0268731229713058E-2</v>
      </c>
      <c r="AM58" s="165">
        <f t="shared" si="17"/>
        <v>1.5647534419246115E-2</v>
      </c>
      <c r="AN58" s="179">
        <f t="shared" si="18"/>
        <v>-0.10253840702200295</v>
      </c>
      <c r="AO58" s="179">
        <f t="shared" si="8"/>
        <v>-1.8759881033442522E-2</v>
      </c>
      <c r="AP58" s="179">
        <f t="shared" si="9"/>
        <v>-3.3111918585355803E-2</v>
      </c>
      <c r="AQ58" s="179">
        <f t="shared" si="10"/>
        <v>-1.8069710353735551E-2</v>
      </c>
      <c r="AR58" s="179">
        <f t="shared" si="11"/>
        <v>-4.8326548714620332E-3</v>
      </c>
      <c r="AS58" s="179">
        <f t="shared" si="12"/>
        <v>0.1049206637506736</v>
      </c>
      <c r="AT58" s="179">
        <f t="shared" si="14"/>
        <v>4.9155780451283215E-2</v>
      </c>
      <c r="AU58" s="179">
        <f t="shared" si="13"/>
        <v>-5.2788967083923555E-2</v>
      </c>
    </row>
    <row r="59" spans="2:47">
      <c r="B59" t="s">
        <v>301</v>
      </c>
      <c r="C59" s="141">
        <v>4.83</v>
      </c>
      <c r="D59" s="141">
        <v>4.21</v>
      </c>
      <c r="E59" s="141">
        <v>3.94</v>
      </c>
      <c r="F59" s="141">
        <v>4.7699999999999996</v>
      </c>
      <c r="G59" s="141">
        <v>4.5</v>
      </c>
      <c r="H59" s="141">
        <v>4.8099999999999996</v>
      </c>
      <c r="I59" s="141">
        <v>5.0999999999999996</v>
      </c>
      <c r="J59" s="141">
        <v>5.15</v>
      </c>
      <c r="K59" s="141">
        <v>5.28</v>
      </c>
      <c r="L59" s="141">
        <v>5.2</v>
      </c>
      <c r="M59" s="141">
        <v>4.9000000000000004</v>
      </c>
      <c r="N59" s="141">
        <v>4.91</v>
      </c>
      <c r="O59" s="141">
        <v>5.34</v>
      </c>
      <c r="P59" s="141">
        <v>5.43</v>
      </c>
      <c r="Q59" s="141">
        <v>5.46</v>
      </c>
      <c r="R59" s="141">
        <v>5.62</v>
      </c>
      <c r="S59" s="141">
        <v>5.21</v>
      </c>
      <c r="T59" s="141">
        <v>5.25</v>
      </c>
      <c r="U59" s="141">
        <v>6.14</v>
      </c>
      <c r="V59" s="141">
        <v>5.61</v>
      </c>
      <c r="W59" s="141">
        <v>5.75</v>
      </c>
      <c r="X59" s="141">
        <v>5.76</v>
      </c>
      <c r="Y59" s="141">
        <v>5.75</v>
      </c>
      <c r="Z59" s="178">
        <v>5.92</v>
      </c>
      <c r="AA59" s="178">
        <v>5.73</v>
      </c>
      <c r="AB59" s="178">
        <v>5.87</v>
      </c>
      <c r="AC59" s="178">
        <v>5.95</v>
      </c>
      <c r="AD59" s="178">
        <v>5.96</v>
      </c>
      <c r="AE59" s="178">
        <v>6.03</v>
      </c>
      <c r="AF59" s="178">
        <v>6.42</v>
      </c>
      <c r="AG59" s="178">
        <v>6.72</v>
      </c>
      <c r="AH59" s="163">
        <f t="shared" si="1"/>
        <v>0.12941176470588228</v>
      </c>
      <c r="AI59" s="165">
        <f t="shared" si="4"/>
        <v>4.1726815549075258E-2</v>
      </c>
      <c r="AJ59" s="165">
        <f t="shared" si="5"/>
        <v>-7.8484655182183533E-2</v>
      </c>
      <c r="AK59" s="165">
        <f t="shared" si="6"/>
        <v>6.2001772877282826E-2</v>
      </c>
      <c r="AL59" s="165">
        <f t="shared" si="7"/>
        <v>4.784280984846058E-2</v>
      </c>
      <c r="AM59" s="165">
        <f t="shared" si="17"/>
        <v>-9.8957568092803788E-2</v>
      </c>
      <c r="AN59" s="179">
        <f t="shared" si="18"/>
        <v>-1.7610587154550661E-3</v>
      </c>
      <c r="AO59" s="179">
        <f t="shared" si="8"/>
        <v>-5.0585260087645738E-2</v>
      </c>
      <c r="AP59" s="179">
        <f t="shared" si="9"/>
        <v>-3.4735238542727573E-2</v>
      </c>
      <c r="AQ59" s="179">
        <f t="shared" si="10"/>
        <v>-1.1514786042656697E-3</v>
      </c>
      <c r="AR59" s="179">
        <f t="shared" si="11"/>
        <v>-5.9159641957069721E-2</v>
      </c>
      <c r="AS59" s="179">
        <f t="shared" si="12"/>
        <v>-6.7494103674958575E-3</v>
      </c>
      <c r="AT59" s="179">
        <f t="shared" si="14"/>
        <v>-6.9854638666433155E-2</v>
      </c>
      <c r="AU59" s="179">
        <f t="shared" si="13"/>
        <v>-0.13799329858525683</v>
      </c>
    </row>
    <row r="60" spans="2:47">
      <c r="B60" t="s">
        <v>302</v>
      </c>
      <c r="C60" s="141">
        <v>7.82</v>
      </c>
      <c r="D60" s="141">
        <v>7.89</v>
      </c>
      <c r="E60" s="141">
        <v>8.1300000000000008</v>
      </c>
      <c r="F60" s="141">
        <v>8.2200000000000006</v>
      </c>
      <c r="G60" s="141">
        <v>8.31</v>
      </c>
      <c r="H60" s="141">
        <v>8.2799999999999994</v>
      </c>
      <c r="I60" s="141">
        <v>8.68</v>
      </c>
      <c r="J60" s="141">
        <v>9.0299999999999994</v>
      </c>
      <c r="K60" s="141">
        <v>9.58</v>
      </c>
      <c r="L60" s="141">
        <v>9.6999999999999993</v>
      </c>
      <c r="M60" s="141">
        <v>9.76</v>
      </c>
      <c r="N60" s="141">
        <v>10.16</v>
      </c>
      <c r="O60" s="141">
        <v>10.220000000000001</v>
      </c>
      <c r="P60" s="141">
        <v>10.34</v>
      </c>
      <c r="Q60" s="141">
        <v>10.64</v>
      </c>
      <c r="R60" s="141">
        <v>10.47</v>
      </c>
      <c r="S60" s="141">
        <v>10.55</v>
      </c>
      <c r="T60" s="141">
        <v>10.37</v>
      </c>
      <c r="U60" s="141">
        <v>10.47</v>
      </c>
      <c r="V60" s="141">
        <v>10.712793920021388</v>
      </c>
      <c r="W60" s="141">
        <v>12.093259443698599</v>
      </c>
      <c r="X60" s="141">
        <v>11.954840208181899</v>
      </c>
      <c r="Y60" s="141">
        <v>11.9107190622628</v>
      </c>
      <c r="Z60" s="178">
        <v>12.95</v>
      </c>
      <c r="AA60" s="178">
        <v>13.67</v>
      </c>
      <c r="AB60" s="178">
        <v>14.1</v>
      </c>
      <c r="AC60" s="178">
        <v>15.66</v>
      </c>
      <c r="AD60" s="178">
        <v>15.21</v>
      </c>
      <c r="AE60" s="178">
        <v>17.690000000000001</v>
      </c>
      <c r="AF60" s="178">
        <v>18.63</v>
      </c>
      <c r="AG60" s="178">
        <v>20.27</v>
      </c>
      <c r="AH60" s="163">
        <f t="shared" si="1"/>
        <v>0.29438058748403573</v>
      </c>
      <c r="AI60" s="165">
        <f t="shared" si="4"/>
        <v>-9.8792752602071779E-2</v>
      </c>
      <c r="AJ60" s="165">
        <f t="shared" si="5"/>
        <v>-5.3515809598628464E-2</v>
      </c>
      <c r="AK60" s="165">
        <f t="shared" si="6"/>
        <v>0.10463545585423562</v>
      </c>
      <c r="AL60" s="165">
        <f t="shared" si="7"/>
        <v>0.10352928811369413</v>
      </c>
      <c r="AM60" s="165">
        <f t="shared" si="17"/>
        <v>0.10216484217966046</v>
      </c>
      <c r="AN60" s="179">
        <f t="shared" si="18"/>
        <v>0.15181545201609625</v>
      </c>
      <c r="AO60" s="179">
        <f t="shared" si="8"/>
        <v>8.3274769538479759E-2</v>
      </c>
      <c r="AP60" s="179">
        <f t="shared" si="9"/>
        <v>0.12560613937208517</v>
      </c>
      <c r="AQ60" s="179">
        <f t="shared" si="10"/>
        <v>0.27884799412925421</v>
      </c>
      <c r="AR60" s="179">
        <f t="shared" si="11"/>
        <v>0.10860097580354816</v>
      </c>
      <c r="AS60" s="179">
        <f t="shared" si="12"/>
        <v>0.23496918463742583</v>
      </c>
      <c r="AT60" s="179">
        <f t="shared" si="14"/>
        <v>0.15772519387552197</v>
      </c>
      <c r="AU60" s="179">
        <f t="shared" si="13"/>
        <v>2.6975524192896616E-2</v>
      </c>
    </row>
    <row r="61" spans="2:47">
      <c r="B61" t="s">
        <v>303</v>
      </c>
      <c r="C61" s="141">
        <v>4.68</v>
      </c>
      <c r="D61" s="141">
        <v>4.74</v>
      </c>
      <c r="E61" s="141">
        <v>4.78</v>
      </c>
      <c r="F61" s="141">
        <v>4.9000000000000004</v>
      </c>
      <c r="G61" s="141">
        <v>5.0999999999999996</v>
      </c>
      <c r="H61" s="141">
        <v>5.24</v>
      </c>
      <c r="I61" s="141">
        <v>5.29</v>
      </c>
      <c r="J61" s="141">
        <v>5.34</v>
      </c>
      <c r="K61" s="141">
        <v>5.27</v>
      </c>
      <c r="L61" s="141">
        <v>5.43</v>
      </c>
      <c r="M61" s="141">
        <v>5.5</v>
      </c>
      <c r="N61" s="141">
        <v>5.64</v>
      </c>
      <c r="O61" s="141">
        <v>5.61</v>
      </c>
      <c r="P61" s="141">
        <v>5.53</v>
      </c>
      <c r="Q61" s="141">
        <v>5.76</v>
      </c>
      <c r="R61" s="141">
        <v>5.83</v>
      </c>
      <c r="S61" s="141">
        <v>6.04</v>
      </c>
      <c r="T61" s="141">
        <v>6.01</v>
      </c>
      <c r="U61" s="141">
        <v>5.96</v>
      </c>
      <c r="V61" s="141">
        <v>5.9281566398410304</v>
      </c>
      <c r="W61" s="141">
        <v>6.1617631375767603</v>
      </c>
      <c r="X61" s="141">
        <v>6.3995672926923399</v>
      </c>
      <c r="Y61" s="141">
        <v>6.2933643848479504</v>
      </c>
      <c r="Z61" s="178">
        <v>6.3</v>
      </c>
      <c r="AA61" s="178">
        <v>6.43</v>
      </c>
      <c r="AB61" s="178">
        <v>6.68</v>
      </c>
      <c r="AC61" s="178">
        <v>7.3</v>
      </c>
      <c r="AD61" s="178">
        <v>7.59</v>
      </c>
      <c r="AE61" s="178">
        <v>7.57</v>
      </c>
      <c r="AF61" s="178">
        <v>7.89</v>
      </c>
      <c r="AG61" s="178">
        <v>8.35</v>
      </c>
      <c r="AH61" s="163">
        <f t="shared" si="1"/>
        <v>0.14383561643835616</v>
      </c>
      <c r="AI61" s="165">
        <f t="shared" si="4"/>
        <v>-4.8093086770826979E-2</v>
      </c>
      <c r="AJ61" s="165">
        <f t="shared" si="5"/>
        <v>-5.9868822365467041E-2</v>
      </c>
      <c r="AK61" s="165">
        <f t="shared" si="6"/>
        <v>-2.1485600272450847E-2</v>
      </c>
      <c r="AL61" s="165">
        <f t="shared" si="7"/>
        <v>1.5519801739270728E-2</v>
      </c>
      <c r="AM61" s="165">
        <f t="shared" si="17"/>
        <v>2.0493968835426035E-2</v>
      </c>
      <c r="AN61" s="179">
        <f t="shared" si="18"/>
        <v>5.7054295467879185E-3</v>
      </c>
      <c r="AO61" s="179">
        <f t="shared" si="8"/>
        <v>-3.574514045544562E-3</v>
      </c>
      <c r="AP61" s="179">
        <f t="shared" si="9"/>
        <v>-1.0011887516523252E-2</v>
      </c>
      <c r="AQ61" s="179">
        <f t="shared" si="10"/>
        <v>0.12401781657770419</v>
      </c>
      <c r="AR61" s="179">
        <f t="shared" si="11"/>
        <v>0.1388455060480783</v>
      </c>
      <c r="AS61" s="179">
        <f t="shared" si="12"/>
        <v>0.11818850337127787</v>
      </c>
      <c r="AT61" s="179">
        <f t="shared" si="14"/>
        <v>1.7586322681739375E-2</v>
      </c>
      <c r="AU61" s="179">
        <f t="shared" si="13"/>
        <v>-0.12356944685278295</v>
      </c>
    </row>
    <row r="62" spans="2:47">
      <c r="B62" t="s">
        <v>304</v>
      </c>
      <c r="C62" s="141">
        <v>9.8800000000000008</v>
      </c>
      <c r="D62" s="141">
        <v>7.25</v>
      </c>
      <c r="E62" s="141">
        <v>7.27</v>
      </c>
      <c r="F62" s="141">
        <v>7.15</v>
      </c>
      <c r="G62" s="141">
        <v>8.3800000000000008</v>
      </c>
      <c r="H62" s="141">
        <v>9.5</v>
      </c>
      <c r="I62" s="141">
        <v>8.49</v>
      </c>
      <c r="J62" s="141">
        <v>9.98</v>
      </c>
      <c r="K62" s="141">
        <v>10.76</v>
      </c>
      <c r="L62" s="141">
        <v>10.119999999999999</v>
      </c>
      <c r="M62" s="141">
        <v>9.9600000000000009</v>
      </c>
      <c r="N62" s="141">
        <v>9.65</v>
      </c>
      <c r="O62" s="141">
        <v>9.83</v>
      </c>
      <c r="P62" s="141">
        <v>8.69</v>
      </c>
      <c r="Q62" s="141">
        <v>8.4700000000000006</v>
      </c>
      <c r="R62" s="141">
        <v>9.34</v>
      </c>
      <c r="S62" s="141">
        <v>9.14</v>
      </c>
      <c r="T62" s="141">
        <v>9.23</v>
      </c>
      <c r="U62" s="141">
        <v>9.4359781320670901</v>
      </c>
      <c r="V62" s="141">
        <v>9.2909192024973404</v>
      </c>
      <c r="W62" s="141">
        <v>9.9150429949011798</v>
      </c>
      <c r="X62" s="141">
        <v>9.7413807329117201</v>
      </c>
      <c r="Y62" s="141">
        <v>9.6492889441812597</v>
      </c>
      <c r="Z62" s="178">
        <v>9.6999999999999993</v>
      </c>
      <c r="AA62" s="178">
        <v>9.3000000000000007</v>
      </c>
      <c r="AB62" s="178">
        <v>9.58</v>
      </c>
      <c r="AC62" s="178">
        <v>10.050000000000001</v>
      </c>
      <c r="AD62" s="178">
        <v>10.07</v>
      </c>
      <c r="AE62" s="178">
        <v>10.83</v>
      </c>
      <c r="AF62" s="178">
        <v>12.28</v>
      </c>
      <c r="AG62" s="178">
        <v>12.92</v>
      </c>
      <c r="AH62" s="163">
        <f t="shared" si="1"/>
        <v>0.28557213930348246</v>
      </c>
      <c r="AI62" s="165">
        <f t="shared" si="4"/>
        <v>3.1231695973549287E-2</v>
      </c>
      <c r="AJ62" s="165">
        <f t="shared" si="5"/>
        <v>-8.1960199124454333E-2</v>
      </c>
      <c r="AK62" s="165">
        <f t="shared" si="6"/>
        <v>4.315176643946847E-2</v>
      </c>
      <c r="AL62" s="165">
        <f t="shared" si="7"/>
        <v>6.1041491207410384E-3</v>
      </c>
      <c r="AM62" s="165">
        <f t="shared" si="17"/>
        <v>-1.2833537219221505E-2</v>
      </c>
      <c r="AN62" s="179">
        <f t="shared" si="18"/>
        <v>-1.2989350834868039E-2</v>
      </c>
      <c r="AO62" s="179">
        <f t="shared" si="8"/>
        <v>-0.10913829804527334</v>
      </c>
      <c r="AP62" s="179">
        <f t="shared" si="9"/>
        <v>-7.0398976060516483E-2</v>
      </c>
      <c r="AQ62" s="179">
        <f t="shared" si="10"/>
        <v>5.5934343793224289E-3</v>
      </c>
      <c r="AR62" s="179">
        <f t="shared" si="11"/>
        <v>-2.7772068816919161E-2</v>
      </c>
      <c r="AS62" s="179">
        <f t="shared" si="12"/>
        <v>0.10541069772235379</v>
      </c>
      <c r="AT62" s="179">
        <f t="shared" si="14"/>
        <v>0.11828575888240683</v>
      </c>
      <c r="AU62" s="179">
        <f t="shared" si="13"/>
        <v>1.8167076012343353E-2</v>
      </c>
    </row>
    <row r="63" spans="2:47">
      <c r="B63" t="s">
        <v>260</v>
      </c>
      <c r="C63" s="141">
        <v>4.05</v>
      </c>
      <c r="D63" s="141">
        <v>4.12</v>
      </c>
      <c r="E63" s="141">
        <v>4.01</v>
      </c>
      <c r="F63" s="141">
        <v>4.28</v>
      </c>
      <c r="G63" s="141">
        <v>4.33</v>
      </c>
      <c r="H63" s="141">
        <v>4.5599999999999996</v>
      </c>
      <c r="I63" s="141">
        <v>4.51</v>
      </c>
      <c r="J63" s="141">
        <v>4.63</v>
      </c>
      <c r="K63" s="141">
        <v>4.72</v>
      </c>
      <c r="L63" s="141">
        <v>4.74</v>
      </c>
      <c r="M63" s="141">
        <v>4.76</v>
      </c>
      <c r="N63" s="141">
        <v>4.78</v>
      </c>
      <c r="O63" s="141">
        <v>4.8099999999999996</v>
      </c>
      <c r="P63" s="141">
        <v>4.8600000000000003</v>
      </c>
      <c r="Q63" s="141">
        <v>4.8899999999999997</v>
      </c>
      <c r="R63" s="141">
        <v>4.8499999999999996</v>
      </c>
      <c r="S63" s="141">
        <v>4.82</v>
      </c>
      <c r="T63" s="141">
        <v>4.82</v>
      </c>
      <c r="U63" s="141">
        <v>4.7884006628901599</v>
      </c>
      <c r="V63" s="141">
        <v>4.7820811397703302</v>
      </c>
      <c r="W63" s="141">
        <v>4.8044567221145202</v>
      </c>
      <c r="X63" s="141">
        <v>4.8966447523733798</v>
      </c>
      <c r="Y63" s="141">
        <v>5.0074445661576004</v>
      </c>
      <c r="Z63" s="178">
        <v>5.04</v>
      </c>
      <c r="AA63" s="178">
        <v>5.0599999999999996</v>
      </c>
      <c r="AB63" s="178">
        <v>5.0999999999999996</v>
      </c>
      <c r="AC63" s="178">
        <v>5.19</v>
      </c>
      <c r="AD63" s="178">
        <v>5.84</v>
      </c>
      <c r="AE63" s="178">
        <v>7.22</v>
      </c>
      <c r="AF63" s="178">
        <v>7.08</v>
      </c>
      <c r="AG63" s="178">
        <v>7.55</v>
      </c>
      <c r="AH63" s="163">
        <f t="shared" si="1"/>
        <v>0.45472061657032742</v>
      </c>
      <c r="AI63" s="165">
        <f t="shared" si="4"/>
        <v>-0.10359226954720871</v>
      </c>
      <c r="AJ63" s="165">
        <f t="shared" si="5"/>
        <v>-9.0709184458726916E-2</v>
      </c>
      <c r="AK63" s="165">
        <f t="shared" si="6"/>
        <v>-4.4869806585422597E-2</v>
      </c>
      <c r="AL63" s="165">
        <f t="shared" si="7"/>
        <v>-3.339864638705637E-2</v>
      </c>
      <c r="AM63" s="165">
        <f t="shared" si="17"/>
        <v>1.030503708042483E-2</v>
      </c>
      <c r="AN63" s="179">
        <f t="shared" si="18"/>
        <v>-3.0850874279352153E-3</v>
      </c>
      <c r="AO63" s="179">
        <f t="shared" si="8"/>
        <v>6.0817987388735451E-3</v>
      </c>
      <c r="AP63" s="179">
        <f t="shared" si="9"/>
        <v>-1.2302952722110003E-2</v>
      </c>
      <c r="AQ63" s="179">
        <f t="shared" si="10"/>
        <v>5.2271844810494739E-4</v>
      </c>
      <c r="AR63" s="179">
        <f t="shared" si="11"/>
        <v>9.2813760016332209E-2</v>
      </c>
      <c r="AS63" s="179">
        <f t="shared" si="12"/>
        <v>0.36777203904582706</v>
      </c>
      <c r="AT63" s="179">
        <f t="shared" si="14"/>
        <v>0.22468389224848834</v>
      </c>
      <c r="AU63" s="179">
        <f t="shared" si="13"/>
        <v>0.18731555327918831</v>
      </c>
    </row>
    <row r="64" spans="2:47">
      <c r="B64" t="s">
        <v>305</v>
      </c>
      <c r="C64" s="141">
        <v>4.1500000000000004</v>
      </c>
      <c r="D64" s="141">
        <v>4.18</v>
      </c>
      <c r="E64" s="141">
        <v>4.26</v>
      </c>
      <c r="F64" s="141">
        <v>4.21</v>
      </c>
      <c r="G64" s="141">
        <v>4.21</v>
      </c>
      <c r="H64" s="141">
        <v>4.1900000000000004</v>
      </c>
      <c r="I64" s="141">
        <v>4.24</v>
      </c>
      <c r="J64" s="141">
        <v>4.22</v>
      </c>
      <c r="K64" s="141">
        <v>4.26</v>
      </c>
      <c r="L64" s="141">
        <v>4.25</v>
      </c>
      <c r="M64" s="141">
        <v>4.01</v>
      </c>
      <c r="N64" s="141">
        <v>4.0999999999999996</v>
      </c>
      <c r="O64" s="141">
        <v>4.53</v>
      </c>
      <c r="P64" s="141">
        <v>4.5599999999999996</v>
      </c>
      <c r="Q64" s="141">
        <v>4.8600000000000003</v>
      </c>
      <c r="R64" s="141">
        <v>5.43</v>
      </c>
      <c r="S64" s="141">
        <v>5.28</v>
      </c>
      <c r="T64" s="141">
        <v>5.3</v>
      </c>
      <c r="U64" s="141">
        <v>5.5784296402136704</v>
      </c>
      <c r="V64" s="141">
        <v>5.9143662777572503</v>
      </c>
      <c r="W64" s="141">
        <v>6.1748989079330201</v>
      </c>
      <c r="X64" s="141">
        <v>5.9808207061410901</v>
      </c>
      <c r="Y64" s="141">
        <v>6.11721559912354</v>
      </c>
      <c r="Z64" s="178">
        <v>6.46</v>
      </c>
      <c r="AA64" s="178">
        <v>6.72</v>
      </c>
      <c r="AB64" s="178">
        <v>6.87</v>
      </c>
      <c r="AC64" s="178">
        <v>7.25</v>
      </c>
      <c r="AD64" s="178">
        <v>7.31</v>
      </c>
      <c r="AE64" s="178">
        <v>8.61</v>
      </c>
      <c r="AF64" s="178">
        <v>9.69</v>
      </c>
      <c r="AG64" s="178">
        <v>12.12</v>
      </c>
      <c r="AH64" s="163">
        <f t="shared" si="1"/>
        <v>0.67172413793103436</v>
      </c>
      <c r="AI64" s="165">
        <f t="shared" si="4"/>
        <v>6.5009719857500148E-2</v>
      </c>
      <c r="AJ64" s="165">
        <f t="shared" si="5"/>
        <v>1.2496597021395744E-2</v>
      </c>
      <c r="AK64" s="165">
        <f t="shared" si="6"/>
        <v>0.12784336939661603</v>
      </c>
      <c r="AL64" s="165">
        <f t="shared" si="7"/>
        <v>7.9156689713356349E-2</v>
      </c>
      <c r="AM64" s="165">
        <f t="shared" si="17"/>
        <v>6.114415191785802E-2</v>
      </c>
      <c r="AN64" s="179">
        <f t="shared" si="18"/>
        <v>3.5236127127304506E-2</v>
      </c>
      <c r="AO64" s="179">
        <f t="shared" si="8"/>
        <v>4.1169926476472399E-2</v>
      </c>
      <c r="AP64" s="179">
        <f t="shared" si="9"/>
        <v>9.4839324855693019E-2</v>
      </c>
      <c r="AQ64" s="179">
        <f t="shared" si="10"/>
        <v>0.14924565379646634</v>
      </c>
      <c r="AR64" s="179">
        <f t="shared" si="11"/>
        <v>6.5662548654594505E-2</v>
      </c>
      <c r="AS64" s="179">
        <f t="shared" si="12"/>
        <v>0.22214456869009575</v>
      </c>
      <c r="AT64" s="179">
        <f t="shared" si="14"/>
        <v>0.24692894747581923</v>
      </c>
      <c r="AU64" s="179">
        <f t="shared" si="13"/>
        <v>0.40431907463989525</v>
      </c>
    </row>
    <row r="65" spans="2:47">
      <c r="B65" t="s">
        <v>306</v>
      </c>
      <c r="C65" s="141">
        <v>5.47</v>
      </c>
      <c r="D65" s="141">
        <v>5.5</v>
      </c>
      <c r="E65" s="141">
        <v>5.67</v>
      </c>
      <c r="F65" s="141">
        <v>5.67</v>
      </c>
      <c r="G65" s="141">
        <v>4.66</v>
      </c>
      <c r="H65" s="141">
        <v>4.759305311217112</v>
      </c>
      <c r="I65" s="141">
        <v>4.7690682274046408</v>
      </c>
      <c r="J65" s="141">
        <v>4.8553617863792216</v>
      </c>
      <c r="K65" s="141">
        <v>4.8823164106806782</v>
      </c>
      <c r="L65" s="141">
        <v>5.03</v>
      </c>
      <c r="M65" s="141">
        <v>4.99</v>
      </c>
      <c r="N65" s="141">
        <v>5.0151506870141649</v>
      </c>
      <c r="O65" s="141">
        <v>5.2780876232061509</v>
      </c>
      <c r="P65" s="141">
        <v>6.0781214070246996</v>
      </c>
      <c r="Q65" s="141">
        <v>5.2683792320896181</v>
      </c>
      <c r="R65" s="141">
        <v>5.0403792206423299</v>
      </c>
      <c r="S65" s="141">
        <v>5.2220538886978618</v>
      </c>
      <c r="T65" s="141">
        <v>5.4637635227421999</v>
      </c>
      <c r="U65" s="141">
        <v>5.4742785146237098</v>
      </c>
      <c r="V65" s="141">
        <v>5.355550149994011</v>
      </c>
      <c r="W65" s="141">
        <v>5.3760721236936755</v>
      </c>
      <c r="X65" s="141">
        <v>6.1611800202388967</v>
      </c>
      <c r="Y65" s="141">
        <v>6.2239742647116465</v>
      </c>
      <c r="Z65" s="178">
        <v>6.4</v>
      </c>
      <c r="AA65" s="178">
        <v>6.44</v>
      </c>
      <c r="AB65" s="178">
        <v>7.23</v>
      </c>
      <c r="AC65" s="178">
        <v>7.42</v>
      </c>
      <c r="AD65" s="178">
        <v>7.41</v>
      </c>
      <c r="AE65" s="178">
        <v>7.92</v>
      </c>
      <c r="AF65" s="178">
        <v>9.7100000000000009</v>
      </c>
      <c r="AG65" s="178">
        <v>11.73</v>
      </c>
      <c r="AH65" s="163">
        <f t="shared" si="1"/>
        <v>0.58086253369272245</v>
      </c>
      <c r="AI65" s="165">
        <f t="shared" si="4"/>
        <v>-4.3733216861191616E-2</v>
      </c>
      <c r="AJ65" s="165">
        <f t="shared" si="5"/>
        <v>-1.4176086032410523E-2</v>
      </c>
      <c r="AK65" s="165">
        <f t="shared" si="6"/>
        <v>-1.2151255920697206E-2</v>
      </c>
      <c r="AL65" s="165">
        <f t="shared" si="7"/>
        <v>7.8343928253555351E-2</v>
      </c>
      <c r="AM65" s="165">
        <f t="shared" si="17"/>
        <v>0.10150912468297654</v>
      </c>
      <c r="AN65" s="179">
        <f t="shared" si="18"/>
        <v>0.13800242732947238</v>
      </c>
      <c r="AO65" s="179">
        <f t="shared" si="8"/>
        <v>0.15079359657514405</v>
      </c>
      <c r="AP65" s="179">
        <f t="shared" si="9"/>
        <v>0.11964404475024865</v>
      </c>
      <c r="AQ65" s="179">
        <f t="shared" si="10"/>
        <v>0.1562302251506518</v>
      </c>
      <c r="AR65" s="179">
        <f t="shared" si="11"/>
        <v>9.1896101286173482E-2</v>
      </c>
      <c r="AS65" s="179">
        <f t="shared" si="12"/>
        <v>0.170708233286369</v>
      </c>
      <c r="AT65" s="179">
        <f t="shared" si="14"/>
        <v>0.17946381251535021</v>
      </c>
      <c r="AU65" s="179">
        <f t="shared" si="13"/>
        <v>0.31345747040158334</v>
      </c>
    </row>
    <row r="66" spans="2:47">
      <c r="B66" t="s">
        <v>307</v>
      </c>
      <c r="C66" s="141">
        <v>4.84</v>
      </c>
      <c r="D66" s="141">
        <v>4.9800000000000004</v>
      </c>
      <c r="E66" s="141">
        <v>4.6900000000000004</v>
      </c>
      <c r="F66" s="141">
        <v>4.78</v>
      </c>
      <c r="G66" s="141">
        <v>4.93</v>
      </c>
      <c r="H66" s="141">
        <v>5.13</v>
      </c>
      <c r="I66" s="141">
        <v>4.8</v>
      </c>
      <c r="J66" s="141">
        <v>5.01</v>
      </c>
      <c r="K66" s="141">
        <v>5.25</v>
      </c>
      <c r="L66" s="141">
        <v>5.01</v>
      </c>
      <c r="M66" s="141">
        <v>5.16</v>
      </c>
      <c r="N66" s="141">
        <v>5.55</v>
      </c>
      <c r="O66" s="141">
        <v>5.59</v>
      </c>
      <c r="P66" s="141">
        <v>5.71</v>
      </c>
      <c r="Q66" s="141">
        <v>5.98</v>
      </c>
      <c r="R66" s="141">
        <v>5.81</v>
      </c>
      <c r="S66" s="141">
        <v>5.8</v>
      </c>
      <c r="T66" s="141">
        <v>5.31</v>
      </c>
      <c r="U66" s="141">
        <v>5.46</v>
      </c>
      <c r="V66" s="141">
        <v>5.21</v>
      </c>
      <c r="W66" s="141">
        <v>5.42</v>
      </c>
      <c r="X66" s="141">
        <v>5.77</v>
      </c>
      <c r="Y66" s="141">
        <v>6</v>
      </c>
      <c r="Z66" s="178">
        <v>6.16</v>
      </c>
      <c r="AA66" s="178">
        <v>6.46</v>
      </c>
      <c r="AB66" s="178">
        <v>6.58</v>
      </c>
      <c r="AC66" s="178">
        <v>6.39</v>
      </c>
      <c r="AD66" s="178">
        <v>6.51</v>
      </c>
      <c r="AE66" s="178">
        <v>6.24</v>
      </c>
      <c r="AF66" s="178">
        <v>6.24</v>
      </c>
      <c r="AG66" s="178">
        <v>7.69</v>
      </c>
      <c r="AH66" s="163">
        <f t="shared" si="1"/>
        <v>0.20344287949921766</v>
      </c>
      <c r="AI66" s="165">
        <f t="shared" si="4"/>
        <v>-0.16977183073217972</v>
      </c>
      <c r="AJ66" s="165">
        <f t="shared" si="5"/>
        <v>-0.17997551950372997</v>
      </c>
      <c r="AK66" s="165">
        <f t="shared" si="6"/>
        <v>-0.1071623015154632</v>
      </c>
      <c r="AL66" s="165">
        <f t="shared" si="7"/>
        <v>3.7328954588842653E-2</v>
      </c>
      <c r="AM66" s="165">
        <f t="shared" si="17"/>
        <v>6.3461446117741321E-2</v>
      </c>
      <c r="AN66" s="179">
        <f t="shared" si="18"/>
        <v>0.12532212493315717</v>
      </c>
      <c r="AO66" s="179">
        <f t="shared" si="8"/>
        <v>0.14477491960110761</v>
      </c>
      <c r="AP66" s="179">
        <f t="shared" si="9"/>
        <v>8.6548821730717485E-2</v>
      </c>
      <c r="AQ66" s="179">
        <f t="shared" si="10"/>
        <v>2.9065912700082075E-2</v>
      </c>
      <c r="AR66" s="179">
        <f t="shared" si="11"/>
        <v>-9.0982168956447243E-3</v>
      </c>
      <c r="AS66" s="179">
        <f t="shared" si="12"/>
        <v>-9.3161158864083729E-2</v>
      </c>
      <c r="AT66" s="179">
        <f t="shared" si="14"/>
        <v>-0.21522313439195517</v>
      </c>
      <c r="AU66" s="179">
        <f t="shared" si="13"/>
        <v>-6.3962183791921451E-2</v>
      </c>
    </row>
    <row r="67" spans="2:47">
      <c r="B67" t="s">
        <v>308</v>
      </c>
      <c r="C67" s="141">
        <v>5.48</v>
      </c>
      <c r="D67" s="141">
        <v>5.53</v>
      </c>
      <c r="E67" s="141">
        <v>5.59</v>
      </c>
      <c r="F67" s="141">
        <v>5.69</v>
      </c>
      <c r="G67" s="141">
        <v>5.79</v>
      </c>
      <c r="H67" s="141">
        <v>6.0517481396766302</v>
      </c>
      <c r="I67" s="141">
        <v>6.4167208143877792</v>
      </c>
      <c r="J67" s="141">
        <v>6.5458112418671632</v>
      </c>
      <c r="K67" s="141">
        <v>6.7516981836184673</v>
      </c>
      <c r="L67" s="141">
        <v>8.5299999999999994</v>
      </c>
      <c r="M67" s="141">
        <v>6.94</v>
      </c>
      <c r="N67" s="141">
        <v>7.15</v>
      </c>
      <c r="O67" s="141">
        <v>7.24</v>
      </c>
      <c r="P67" s="141">
        <v>7.5493941640594748</v>
      </c>
      <c r="Q67" s="141">
        <v>7.67</v>
      </c>
      <c r="R67" s="141">
        <v>7.63</v>
      </c>
      <c r="S67" s="141">
        <v>7.42</v>
      </c>
      <c r="T67" s="141">
        <v>7.68</v>
      </c>
      <c r="U67" s="141">
        <v>7.75</v>
      </c>
      <c r="V67" s="141">
        <v>7.65</v>
      </c>
      <c r="W67" s="141">
        <v>7.66</v>
      </c>
      <c r="X67" s="141">
        <v>7.8</v>
      </c>
      <c r="Y67" s="141">
        <v>7.9475836034186171</v>
      </c>
      <c r="Z67" s="178">
        <v>8.19</v>
      </c>
      <c r="AA67" s="178">
        <v>8.0299999999999994</v>
      </c>
      <c r="AB67" s="178">
        <v>9.06</v>
      </c>
      <c r="AC67" s="178">
        <v>9.1999999999999993</v>
      </c>
      <c r="AD67" s="178">
        <v>9.4</v>
      </c>
      <c r="AE67" s="178">
        <v>9.68</v>
      </c>
      <c r="AF67" s="178">
        <v>9.6999999999999993</v>
      </c>
      <c r="AG67" s="178">
        <v>9.85</v>
      </c>
      <c r="AH67" s="163">
        <f t="shared" si="1"/>
        <v>7.0652173913043528E-2</v>
      </c>
      <c r="AI67" s="165">
        <f t="shared" si="4"/>
        <v>-7.2385061274665902E-2</v>
      </c>
      <c r="AJ67" s="165">
        <f t="shared" si="5"/>
        <v>-7.4084063772548378E-2</v>
      </c>
      <c r="AK67" s="165">
        <f t="shared" si="6"/>
        <v>-9.3000466590639E-3</v>
      </c>
      <c r="AL67" s="165">
        <f t="shared" si="7"/>
        <v>-3.3675047294396507E-2</v>
      </c>
      <c r="AM67" s="165">
        <f t="shared" si="17"/>
        <v>-9.9449942777295706E-3</v>
      </c>
      <c r="AN67" s="179">
        <f t="shared" si="18"/>
        <v>1.3568709555489639E-2</v>
      </c>
      <c r="AO67" s="179">
        <f t="shared" si="8"/>
        <v>1.1958728445824879E-3</v>
      </c>
      <c r="AP67" s="179">
        <f t="shared" si="9"/>
        <v>0.10770600077351178</v>
      </c>
      <c r="AQ67" s="179">
        <f t="shared" si="10"/>
        <v>0.12165046406518648</v>
      </c>
      <c r="AR67" s="179">
        <f t="shared" si="11"/>
        <v>8.182474902732137E-2</v>
      </c>
      <c r="AS67" s="179">
        <f t="shared" si="12"/>
        <v>0.14637402074489039</v>
      </c>
      <c r="AT67" s="179">
        <f t="shared" si="14"/>
        <v>-9.2911225268717479E-2</v>
      </c>
      <c r="AU67" s="179">
        <f t="shared" si="13"/>
        <v>-0.1967528893780956</v>
      </c>
    </row>
    <row r="68" spans="2:47">
      <c r="B68" t="s">
        <v>309</v>
      </c>
      <c r="C68" s="141">
        <v>4.7</v>
      </c>
      <c r="D68" s="141">
        <v>4.7</v>
      </c>
      <c r="E68" s="141">
        <v>4.7</v>
      </c>
      <c r="F68" s="141">
        <v>4.7</v>
      </c>
      <c r="G68" s="141">
        <v>4.7</v>
      </c>
      <c r="H68" s="141">
        <v>4.7</v>
      </c>
      <c r="I68" s="141">
        <v>4.7</v>
      </c>
      <c r="J68" s="141">
        <v>4.7</v>
      </c>
      <c r="K68" s="141">
        <v>4.7</v>
      </c>
      <c r="L68" s="141">
        <v>4.7</v>
      </c>
      <c r="M68" s="141">
        <v>4.7</v>
      </c>
      <c r="N68" s="141">
        <v>4.7</v>
      </c>
      <c r="O68" s="141">
        <v>4.7</v>
      </c>
      <c r="P68" s="141">
        <v>4.7</v>
      </c>
      <c r="Q68" s="141">
        <v>4.7</v>
      </c>
      <c r="R68" s="141">
        <v>4.7</v>
      </c>
      <c r="S68" s="141">
        <v>4.7</v>
      </c>
      <c r="T68" s="141">
        <v>4.7</v>
      </c>
      <c r="U68" s="141">
        <v>4.7</v>
      </c>
      <c r="V68" s="141">
        <v>4.7</v>
      </c>
      <c r="W68" s="141">
        <v>4.7</v>
      </c>
      <c r="X68" s="141">
        <v>4.7</v>
      </c>
      <c r="Y68" s="141">
        <v>4.7</v>
      </c>
      <c r="Z68" s="178">
        <v>4.7</v>
      </c>
      <c r="AA68" s="178">
        <v>5.5</v>
      </c>
      <c r="AB68" s="178">
        <v>6.5</v>
      </c>
      <c r="AC68" s="178">
        <v>6.5</v>
      </c>
      <c r="AD68" s="178">
        <v>6.5</v>
      </c>
      <c r="AE68" s="178">
        <v>7.5</v>
      </c>
      <c r="AF68" s="178">
        <v>7.5</v>
      </c>
      <c r="AG68" s="178">
        <v>7.5</v>
      </c>
      <c r="AH68" s="163">
        <f t="shared" si="1"/>
        <v>0.15384615384615385</v>
      </c>
      <c r="AI68" s="165">
        <f t="shared" si="4"/>
        <v>-8.281530899304923E-2</v>
      </c>
      <c r="AJ68" s="165">
        <f t="shared" si="5"/>
        <v>-7.6705295751578584E-2</v>
      </c>
      <c r="AK68" s="165">
        <f t="shared" si="6"/>
        <v>-4.1645060136152878E-2</v>
      </c>
      <c r="AL68" s="165">
        <f t="shared" si="7"/>
        <v>-4.9300047294396521E-2</v>
      </c>
      <c r="AM68" s="165">
        <f t="shared" si="17"/>
        <v>-3.5439652783357589E-2</v>
      </c>
      <c r="AN68" s="179">
        <f t="shared" si="18"/>
        <v>-5.7019525738627896E-2</v>
      </c>
      <c r="AO68" s="179">
        <f t="shared" si="8"/>
        <v>0.12310576673936618</v>
      </c>
      <c r="AP68" s="179">
        <f t="shared" si="9"/>
        <v>0.32914626263930541</v>
      </c>
      <c r="AQ68" s="179">
        <f t="shared" si="10"/>
        <v>0.34704463610433739</v>
      </c>
      <c r="AR68" s="179">
        <f t="shared" si="11"/>
        <v>0.31706232469042878</v>
      </c>
      <c r="AS68" s="179">
        <f t="shared" si="12"/>
        <v>0.30453093232645945</v>
      </c>
      <c r="AT68" s="179">
        <f t="shared" si="14"/>
        <v>-9.7052480230049865E-3</v>
      </c>
      <c r="AU68" s="179">
        <f t="shared" si="13"/>
        <v>-0.11355890944498526</v>
      </c>
    </row>
    <row r="69" spans="2:47">
      <c r="B69" t="s">
        <v>261</v>
      </c>
      <c r="C69" s="141">
        <v>7.0333299634533404</v>
      </c>
      <c r="D69" s="141">
        <v>7.32</v>
      </c>
      <c r="E69" s="141">
        <v>7.95</v>
      </c>
      <c r="F69" s="141">
        <v>8.11</v>
      </c>
      <c r="G69" s="141">
        <v>9.14</v>
      </c>
      <c r="H69" s="141">
        <v>9.1300000000000008</v>
      </c>
      <c r="I69" s="141">
        <v>9.64</v>
      </c>
      <c r="J69" s="141">
        <v>10.210000000000001</v>
      </c>
      <c r="K69" s="141">
        <v>10.72</v>
      </c>
      <c r="L69" s="141">
        <v>10.69</v>
      </c>
      <c r="M69" s="141">
        <v>10.71</v>
      </c>
      <c r="N69" s="141">
        <v>10.29</v>
      </c>
      <c r="O69" s="141">
        <v>10.24</v>
      </c>
      <c r="P69" s="141">
        <v>11.8</v>
      </c>
      <c r="Q69" s="141">
        <v>10.74</v>
      </c>
      <c r="R69" s="141">
        <v>10.76</v>
      </c>
      <c r="S69" s="141">
        <v>9.9992822378813049</v>
      </c>
      <c r="T69" s="141">
        <v>10.466827067728609</v>
      </c>
      <c r="U69" s="141">
        <v>8.7294415849641176</v>
      </c>
      <c r="V69" s="141">
        <v>8.6488808668109076</v>
      </c>
      <c r="W69" s="141">
        <v>9.6</v>
      </c>
      <c r="X69" s="141">
        <v>10.973298457881601</v>
      </c>
      <c r="Y69" s="141">
        <v>11.348287740128301</v>
      </c>
      <c r="Z69" s="178">
        <v>10.74</v>
      </c>
      <c r="AA69" s="178">
        <v>10.39</v>
      </c>
      <c r="AB69" s="178">
        <v>11</v>
      </c>
      <c r="AC69" s="178">
        <v>11.49</v>
      </c>
      <c r="AD69" s="178">
        <v>10.3</v>
      </c>
      <c r="AE69" s="178">
        <v>11.06</v>
      </c>
      <c r="AF69" s="178">
        <v>10.26</v>
      </c>
      <c r="AG69" s="178">
        <v>10.62</v>
      </c>
      <c r="AH69" s="163">
        <f t="shared" si="1"/>
        <v>-7.5718015665796432E-2</v>
      </c>
      <c r="AI69" s="165">
        <f t="shared" si="4"/>
        <v>-0.27001814093307552</v>
      </c>
      <c r="AJ69" s="165">
        <f t="shared" si="5"/>
        <v>-0.27290595868736783</v>
      </c>
      <c r="AK69" s="165">
        <f t="shared" si="6"/>
        <v>-8.1576150026651556E-2</v>
      </c>
      <c r="AL69" s="165">
        <f t="shared" si="7"/>
        <v>-9.1180252110242138E-4</v>
      </c>
      <c r="AM69" s="165">
        <f t="shared" si="17"/>
        <v>0.26456191428995574</v>
      </c>
      <c r="AN69" s="179">
        <f t="shared" si="18"/>
        <v>0.18475963221156697</v>
      </c>
      <c r="AO69" s="179">
        <f t="shared" si="8"/>
        <v>3.5184667448586171E-2</v>
      </c>
      <c r="AP69" s="179">
        <f t="shared" si="9"/>
        <v>-5.1399141173681405E-2</v>
      </c>
      <c r="AQ69" s="179">
        <f t="shared" si="10"/>
        <v>-2.3446541767335426E-2</v>
      </c>
      <c r="AR69" s="179">
        <f t="shared" si="11"/>
        <v>-0.10688474135814674</v>
      </c>
      <c r="AS69" s="179">
        <f t="shared" si="12"/>
        <v>5.3796504995279326E-3</v>
      </c>
      <c r="AT69" s="179">
        <f t="shared" si="14"/>
        <v>-0.23082412914188613</v>
      </c>
      <c r="AU69" s="179">
        <f t="shared" si="13"/>
        <v>-0.34312307895693556</v>
      </c>
    </row>
    <row r="70" spans="2:47">
      <c r="B70" t="s">
        <v>310</v>
      </c>
      <c r="C70" s="141">
        <v>5.4000000953674299</v>
      </c>
      <c r="D70" s="141">
        <v>5.4699997901916504</v>
      </c>
      <c r="E70" s="141">
        <v>4.84</v>
      </c>
      <c r="F70" s="141">
        <v>5.39</v>
      </c>
      <c r="G70" s="141">
        <v>5.37</v>
      </c>
      <c r="H70" s="141">
        <v>5.56</v>
      </c>
      <c r="I70" s="141">
        <v>5.65</v>
      </c>
      <c r="J70" s="141">
        <v>5.51</v>
      </c>
      <c r="K70" s="141">
        <v>5.6</v>
      </c>
      <c r="L70" s="141">
        <v>5.51</v>
      </c>
      <c r="M70" s="141">
        <v>5.87</v>
      </c>
      <c r="N70" s="141">
        <v>5.78</v>
      </c>
      <c r="O70" s="141">
        <v>5.87</v>
      </c>
      <c r="P70" s="141">
        <v>5.9</v>
      </c>
      <c r="Q70" s="141">
        <v>5.96</v>
      </c>
      <c r="R70" s="141">
        <v>5.79</v>
      </c>
      <c r="S70" s="141">
        <v>5.65</v>
      </c>
      <c r="T70" s="141">
        <v>5.67</v>
      </c>
      <c r="U70" s="141">
        <v>5.97</v>
      </c>
      <c r="V70" s="141">
        <v>6.07</v>
      </c>
      <c r="W70" s="141">
        <v>5.08</v>
      </c>
      <c r="X70" s="141">
        <v>6.61</v>
      </c>
      <c r="Y70" s="141">
        <v>6.2579881845760799</v>
      </c>
      <c r="Z70" s="178">
        <v>5.13</v>
      </c>
      <c r="AA70" s="178">
        <v>5.15</v>
      </c>
      <c r="AB70" s="178">
        <v>4.67</v>
      </c>
      <c r="AC70" s="178">
        <v>5.08</v>
      </c>
      <c r="AD70" s="178">
        <v>6.35</v>
      </c>
      <c r="AE70" s="178">
        <v>8.27</v>
      </c>
      <c r="AF70" s="178">
        <v>8.39</v>
      </c>
      <c r="AG70" s="178">
        <v>8.43</v>
      </c>
      <c r="AH70" s="163">
        <f t="shared" si="1"/>
        <v>0.65944881889763773</v>
      </c>
      <c r="AI70" s="165">
        <f t="shared" si="4"/>
        <v>-8.1137456644055972E-2</v>
      </c>
      <c r="AJ70" s="165">
        <f t="shared" si="5"/>
        <v>-2.8346055682493911E-2</v>
      </c>
      <c r="AK70" s="165">
        <f t="shared" si="6"/>
        <v>-0.14253001588836531</v>
      </c>
      <c r="AL70" s="165">
        <f t="shared" si="7"/>
        <v>0.11648478515710267</v>
      </c>
      <c r="AM70" s="165">
        <f t="shared" si="17"/>
        <v>1.2799574113808262E-2</v>
      </c>
      <c r="AN70" s="179">
        <f t="shared" si="18"/>
        <v>-0.21187949278969878</v>
      </c>
      <c r="AO70" s="179">
        <f t="shared" si="8"/>
        <v>-3.3327471659025415E-2</v>
      </c>
      <c r="AP70" s="179">
        <f t="shared" si="9"/>
        <v>-0.34732716575738559</v>
      </c>
      <c r="AQ70" s="179">
        <f t="shared" si="10"/>
        <v>-0.22417160866172553</v>
      </c>
      <c r="AR70" s="179">
        <f t="shared" si="11"/>
        <v>0.17190036541872708</v>
      </c>
      <c r="AS70" s="179">
        <f t="shared" si="12"/>
        <v>0.5467198114085422</v>
      </c>
      <c r="AT70" s="179">
        <f t="shared" si="14"/>
        <v>0.63302247393383915</v>
      </c>
      <c r="AU70" s="179">
        <f t="shared" si="13"/>
        <v>0.39204375560649862</v>
      </c>
    </row>
    <row r="71" spans="2:47">
      <c r="B71" t="s">
        <v>311</v>
      </c>
      <c r="C71" s="141"/>
      <c r="D71" s="141"/>
      <c r="E71" s="141"/>
      <c r="F71" s="141"/>
      <c r="G71" s="141"/>
      <c r="H71" s="141"/>
      <c r="I71" s="141"/>
      <c r="J71" s="141"/>
      <c r="K71" s="141"/>
      <c r="L71" s="141"/>
      <c r="M71" s="141"/>
      <c r="N71" s="141"/>
      <c r="O71" s="141"/>
      <c r="P71" s="141"/>
      <c r="Q71" s="141"/>
      <c r="R71" s="141"/>
      <c r="S71" s="141">
        <v>4.4400000000000004</v>
      </c>
      <c r="T71" s="141">
        <v>4.4400000000000004</v>
      </c>
      <c r="U71" s="141">
        <v>4.5599999999999996</v>
      </c>
      <c r="V71" s="141">
        <v>4.5599999999999996</v>
      </c>
      <c r="W71" s="141">
        <v>4.8</v>
      </c>
      <c r="X71" s="141">
        <v>4.8</v>
      </c>
      <c r="Y71" s="141">
        <v>4.8</v>
      </c>
      <c r="Z71" s="178">
        <v>6</v>
      </c>
      <c r="AA71" s="178">
        <v>5.28</v>
      </c>
      <c r="AB71" s="178">
        <v>5.76</v>
      </c>
      <c r="AC71" s="178">
        <v>5.88</v>
      </c>
      <c r="AD71" s="178">
        <v>6.36</v>
      </c>
      <c r="AE71" s="178">
        <v>6.36</v>
      </c>
      <c r="AF71" s="178">
        <v>7.44</v>
      </c>
      <c r="AG71" s="178">
        <v>8.0399999999999991</v>
      </c>
      <c r="AH71" s="163">
        <f t="shared" si="1"/>
        <v>0.36734693877551006</v>
      </c>
      <c r="AI71" s="165"/>
      <c r="AJ71" s="165"/>
      <c r="AK71" s="165">
        <f t="shared" si="6"/>
        <v>3.9436020944928069E-2</v>
      </c>
      <c r="AL71" s="165">
        <f t="shared" si="7"/>
        <v>3.1781033786684426E-2</v>
      </c>
      <c r="AM71" s="165">
        <f t="shared" si="17"/>
        <v>1.7191926164010884E-2</v>
      </c>
      <c r="AN71" s="179">
        <f t="shared" si="18"/>
        <v>0.25876994794558272</v>
      </c>
      <c r="AO71" s="179">
        <f t="shared" si="8"/>
        <v>5.2893000781919497E-2</v>
      </c>
      <c r="AP71" s="179">
        <f t="shared" si="9"/>
        <v>0.14616753923505016</v>
      </c>
      <c r="AQ71" s="179">
        <f t="shared" si="10"/>
        <v>0.18906591270008216</v>
      </c>
      <c r="AR71" s="179">
        <f t="shared" si="11"/>
        <v>-5.9163987138264318E-3</v>
      </c>
      <c r="AS71" s="179">
        <f t="shared" si="12"/>
        <v>0.14544002323555036</v>
      </c>
      <c r="AT71" s="179">
        <f t="shared" si="14"/>
        <v>0.12811526479750796</v>
      </c>
      <c r="AU71" s="179">
        <f t="shared" si="13"/>
        <v>9.9941875484370946E-2</v>
      </c>
    </row>
    <row r="72" spans="2:47">
      <c r="B72" t="s">
        <v>312</v>
      </c>
      <c r="C72" s="141">
        <v>3.7400000095367401</v>
      </c>
      <c r="D72" s="141">
        <v>3.8199999332428001</v>
      </c>
      <c r="E72" s="141">
        <v>3.79</v>
      </c>
      <c r="F72" s="141">
        <v>3.83</v>
      </c>
      <c r="G72" s="141">
        <v>3.83</v>
      </c>
      <c r="H72" s="141">
        <v>3.81</v>
      </c>
      <c r="I72" s="141">
        <v>3.91</v>
      </c>
      <c r="J72" s="141">
        <v>4.03</v>
      </c>
      <c r="K72" s="141">
        <v>4.0999999999999996</v>
      </c>
      <c r="L72" s="141">
        <v>4.17</v>
      </c>
      <c r="M72" s="141">
        <v>4.4000000000000004</v>
      </c>
      <c r="N72" s="141">
        <v>4.33</v>
      </c>
      <c r="O72" s="141">
        <v>4.6500000000000004</v>
      </c>
      <c r="P72" s="141">
        <v>4.6500000000000004</v>
      </c>
      <c r="Q72" s="141">
        <v>4.74</v>
      </c>
      <c r="R72" s="141">
        <v>4.4800000000000004</v>
      </c>
      <c r="S72" s="141">
        <v>4.33</v>
      </c>
      <c r="T72" s="141">
        <v>4.8499999999999996</v>
      </c>
      <c r="U72" s="141">
        <v>4.8600000000000003</v>
      </c>
      <c r="V72" s="141">
        <v>5.03</v>
      </c>
      <c r="W72" s="141">
        <v>5.0199999999999996</v>
      </c>
      <c r="X72" s="141">
        <v>5.01</v>
      </c>
      <c r="Y72" s="141">
        <v>4.84</v>
      </c>
      <c r="Z72" s="178">
        <v>4.8099999999999996</v>
      </c>
      <c r="AA72" s="178">
        <v>4.8099999999999996</v>
      </c>
      <c r="AB72" s="178">
        <v>4.92</v>
      </c>
      <c r="AC72" s="178">
        <v>5.15</v>
      </c>
      <c r="AD72" s="178">
        <v>4.97</v>
      </c>
      <c r="AE72" s="178">
        <v>6.2</v>
      </c>
      <c r="AF72" s="178">
        <v>5.77</v>
      </c>
      <c r="AG72" s="178">
        <v>6.09</v>
      </c>
      <c r="AH72" s="163">
        <f t="shared" si="1"/>
        <v>0.18252427184466008</v>
      </c>
      <c r="AI72" s="165">
        <f t="shared" si="4"/>
        <v>-5.7498853296846675E-2</v>
      </c>
      <c r="AJ72" s="165">
        <f t="shared" si="5"/>
        <v>4.6062561391278511E-2</v>
      </c>
      <c r="AK72" s="165">
        <f t="shared" si="6"/>
        <v>0.11770828859363916</v>
      </c>
      <c r="AL72" s="165">
        <f t="shared" si="7"/>
        <v>-1.6310356572747008E-2</v>
      </c>
      <c r="AM72" s="165">
        <f t="shared" si="17"/>
        <v>-3.9554879120806241E-2</v>
      </c>
      <c r="AN72" s="179">
        <f t="shared" si="18"/>
        <v>-0.10075710029131192</v>
      </c>
      <c r="AO72" s="179">
        <f t="shared" si="8"/>
        <v>-8.8939668540789746E-2</v>
      </c>
      <c r="AP72" s="179">
        <f t="shared" si="9"/>
        <v>-7.1796532621237252E-2</v>
      </c>
      <c r="AQ72" s="179">
        <f t="shared" si="10"/>
        <v>2.8115499476941738E-2</v>
      </c>
      <c r="AR72" s="179">
        <f t="shared" si="11"/>
        <v>-3.2652365449793191E-2</v>
      </c>
      <c r="AS72" s="179">
        <f t="shared" si="12"/>
        <v>0.22987585767138491</v>
      </c>
      <c r="AT72" s="179">
        <f t="shared" si="14"/>
        <v>9.2128257731175223E-3</v>
      </c>
      <c r="AU72" s="179">
        <f t="shared" si="13"/>
        <v>-8.4880791446479031E-2</v>
      </c>
    </row>
    <row r="73" spans="2:47">
      <c r="B73" t="s">
        <v>313</v>
      </c>
      <c r="C73" s="141">
        <v>4.0799999237060502</v>
      </c>
      <c r="D73" s="141">
        <v>3.96000003814697</v>
      </c>
      <c r="E73" s="141">
        <v>3.94</v>
      </c>
      <c r="F73" s="141">
        <v>3.96</v>
      </c>
      <c r="G73" s="141">
        <v>4.04</v>
      </c>
      <c r="H73" s="141">
        <v>3.93</v>
      </c>
      <c r="I73" s="141">
        <v>4.13</v>
      </c>
      <c r="J73" s="141">
        <v>4.28</v>
      </c>
      <c r="K73" s="141">
        <v>3.66</v>
      </c>
      <c r="L73" s="141">
        <v>3.78</v>
      </c>
      <c r="M73" s="141">
        <v>4.7300000000000004</v>
      </c>
      <c r="N73" s="141">
        <v>4.5</v>
      </c>
      <c r="O73" s="141">
        <v>4.55</v>
      </c>
      <c r="P73" s="141">
        <v>4.6100000000000003</v>
      </c>
      <c r="Q73" s="141">
        <v>4.68</v>
      </c>
      <c r="R73" s="141">
        <v>5.18</v>
      </c>
      <c r="S73" s="141">
        <v>4.62</v>
      </c>
      <c r="T73" s="141">
        <v>4.7300000000000004</v>
      </c>
      <c r="U73" s="141">
        <v>4.1500000000000004</v>
      </c>
      <c r="V73" s="141">
        <v>3.81</v>
      </c>
      <c r="W73" s="141">
        <v>3.73</v>
      </c>
      <c r="X73" s="141">
        <v>3.93</v>
      </c>
      <c r="Y73" s="141">
        <v>3.87</v>
      </c>
      <c r="Z73" s="178">
        <v>3.87</v>
      </c>
      <c r="AA73" s="178">
        <v>3.89</v>
      </c>
      <c r="AB73" s="178">
        <v>3.95</v>
      </c>
      <c r="AC73" s="178">
        <v>4.0599999999999996</v>
      </c>
      <c r="AD73" s="178">
        <v>3.84</v>
      </c>
      <c r="AE73" s="178">
        <v>4.1399999999999997</v>
      </c>
      <c r="AF73" s="178">
        <v>4.29</v>
      </c>
      <c r="AG73" s="178">
        <v>4.53</v>
      </c>
      <c r="AH73" s="163">
        <f t="shared" si="1"/>
        <v>0.11576354679802972</v>
      </c>
      <c r="AI73" s="165">
        <f t="shared" si="4"/>
        <v>-0.19606317224091235</v>
      </c>
      <c r="AJ73" s="165">
        <f t="shared" si="5"/>
        <v>-0.34118406023034303</v>
      </c>
      <c r="AK73" s="165">
        <f t="shared" si="6"/>
        <v>-0.23428575277684555</v>
      </c>
      <c r="AL73" s="165">
        <f t="shared" si="7"/>
        <v>-0.21843323968340289</v>
      </c>
      <c r="AM73" s="165">
        <f t="shared" si="17"/>
        <v>-0.10290953230142993</v>
      </c>
      <c r="AN73" s="179">
        <f t="shared" si="18"/>
        <v>-4.1271494242564891E-2</v>
      </c>
      <c r="AO73" s="179">
        <f t="shared" si="8"/>
        <v>-4.2115568588312266E-3</v>
      </c>
      <c r="AP73" s="179">
        <f t="shared" si="9"/>
        <v>-4.874340224077682E-2</v>
      </c>
      <c r="AQ73" s="179">
        <f t="shared" si="10"/>
        <v>1.3161519935224117E-2</v>
      </c>
      <c r="AR73" s="179">
        <f t="shared" si="11"/>
        <v>-7.3668336698322678E-2</v>
      </c>
      <c r="AS73" s="179">
        <f t="shared" si="12"/>
        <v>5.1619208751856605E-3</v>
      </c>
      <c r="AT73" s="179">
        <f t="shared" si="14"/>
        <v>-7.7475452502070274E-2</v>
      </c>
      <c r="AU73" s="179">
        <f t="shared" si="13"/>
        <v>-0.15164151649310939</v>
      </c>
    </row>
    <row r="74" spans="2:47">
      <c r="B74" t="s">
        <v>314</v>
      </c>
      <c r="C74" s="141">
        <v>3.12</v>
      </c>
      <c r="D74" s="141">
        <v>3.25</v>
      </c>
      <c r="E74" s="141">
        <v>3.25</v>
      </c>
      <c r="F74" s="141">
        <v>3.25</v>
      </c>
      <c r="G74" s="141">
        <v>3.25</v>
      </c>
      <c r="H74" s="141">
        <v>3.25</v>
      </c>
      <c r="I74" s="141">
        <v>3.25</v>
      </c>
      <c r="J74" s="141">
        <v>3.25</v>
      </c>
      <c r="K74" s="141">
        <v>3.25</v>
      </c>
      <c r="L74" s="141">
        <v>3.25</v>
      </c>
      <c r="M74" s="141">
        <v>3.25</v>
      </c>
      <c r="N74" s="141">
        <v>3.25</v>
      </c>
      <c r="O74" s="141">
        <v>3.75</v>
      </c>
      <c r="P74" s="141">
        <v>3.75</v>
      </c>
      <c r="Q74" s="141">
        <v>3.75</v>
      </c>
      <c r="R74" s="141">
        <v>3.75</v>
      </c>
      <c r="S74" s="141">
        <v>4</v>
      </c>
      <c r="T74" s="141">
        <v>4</v>
      </c>
      <c r="U74" s="141">
        <v>4</v>
      </c>
      <c r="V74" s="141">
        <v>4</v>
      </c>
      <c r="W74" s="141">
        <v>4</v>
      </c>
      <c r="X74" s="141">
        <v>4</v>
      </c>
      <c r="Y74" s="141">
        <v>4</v>
      </c>
      <c r="Z74" s="178">
        <v>4</v>
      </c>
      <c r="AA74" s="178">
        <v>4</v>
      </c>
      <c r="AB74" s="178">
        <v>4</v>
      </c>
      <c r="AC74" s="178">
        <v>4</v>
      </c>
      <c r="AD74" s="178">
        <v>4</v>
      </c>
      <c r="AE74" s="178">
        <v>8</v>
      </c>
      <c r="AF74" s="178">
        <v>8</v>
      </c>
      <c r="AG74" s="178">
        <v>8</v>
      </c>
      <c r="AH74" s="163">
        <f t="shared" si="1"/>
        <v>1</v>
      </c>
      <c r="AI74" s="165">
        <f t="shared" si="4"/>
        <v>-1.6148642326382565E-2</v>
      </c>
      <c r="AJ74" s="165">
        <f t="shared" si="5"/>
        <v>-1.0038629084911918E-2</v>
      </c>
      <c r="AK74" s="165">
        <f t="shared" si="6"/>
        <v>-4.1645060136152878E-2</v>
      </c>
      <c r="AL74" s="165">
        <f t="shared" si="7"/>
        <v>-4.9300047294396521E-2</v>
      </c>
      <c r="AM74" s="165">
        <f t="shared" si="17"/>
        <v>-3.5439652783357589E-2</v>
      </c>
      <c r="AN74" s="179">
        <f t="shared" si="18"/>
        <v>-5.7019525738627896E-2</v>
      </c>
      <c r="AO74" s="179">
        <f t="shared" si="8"/>
        <v>-4.7106999218080592E-2</v>
      </c>
      <c r="AP74" s="179">
        <f t="shared" si="9"/>
        <v>-5.3832460764949852E-2</v>
      </c>
      <c r="AQ74" s="179">
        <f t="shared" si="10"/>
        <v>-3.5934087299917872E-2</v>
      </c>
      <c r="AR74" s="179">
        <f t="shared" si="11"/>
        <v>-6.5916398713826485E-2</v>
      </c>
      <c r="AS74" s="179">
        <f t="shared" si="12"/>
        <v>0.9408945686900958</v>
      </c>
      <c r="AT74" s="179">
        <f t="shared" si="14"/>
        <v>0.83644859813084116</v>
      </c>
      <c r="AU74" s="179">
        <f t="shared" si="13"/>
        <v>0.73259493670886089</v>
      </c>
    </row>
    <row r="75" spans="2:47">
      <c r="B75" t="s">
        <v>315</v>
      </c>
      <c r="C75" s="141">
        <v>4.1999999999999993</v>
      </c>
      <c r="D75" s="141">
        <v>4.32</v>
      </c>
      <c r="E75" s="141">
        <v>4.32</v>
      </c>
      <c r="F75" s="141">
        <v>4.4000000000000004</v>
      </c>
      <c r="G75" s="141">
        <v>4.6100000000000003</v>
      </c>
      <c r="H75" s="141">
        <v>4.3099999999999996</v>
      </c>
      <c r="I75" s="141">
        <v>4.3600000000000003</v>
      </c>
      <c r="J75" s="141">
        <v>4.51</v>
      </c>
      <c r="K75" s="141">
        <v>4.54</v>
      </c>
      <c r="L75" s="141">
        <v>4.8</v>
      </c>
      <c r="M75" s="141">
        <v>5.0199999999999996</v>
      </c>
      <c r="N75" s="141">
        <v>4.97</v>
      </c>
      <c r="O75" s="141">
        <v>5.64</v>
      </c>
      <c r="P75" s="141">
        <v>5.66</v>
      </c>
      <c r="Q75" s="141">
        <v>5.87</v>
      </c>
      <c r="R75" s="141">
        <v>6.86</v>
      </c>
      <c r="S75" s="141">
        <v>7.63</v>
      </c>
      <c r="T75" s="141">
        <v>7.8</v>
      </c>
      <c r="U75" s="141">
        <v>8.14</v>
      </c>
      <c r="V75" s="141">
        <v>7.62</v>
      </c>
      <c r="W75" s="141">
        <v>7.5600000000000005</v>
      </c>
      <c r="X75" s="141">
        <v>7.1999999999999993</v>
      </c>
      <c r="Y75" s="141">
        <v>6.84</v>
      </c>
      <c r="Z75" s="178">
        <v>7.2</v>
      </c>
      <c r="AA75" s="178">
        <v>7.32</v>
      </c>
      <c r="AB75" s="178">
        <v>8.64</v>
      </c>
      <c r="AC75" s="178">
        <v>9.33</v>
      </c>
      <c r="AD75" s="178">
        <v>9.1300000000000008</v>
      </c>
      <c r="AE75" s="178">
        <v>9.43</v>
      </c>
      <c r="AF75" s="178">
        <v>8.5500000000000007</v>
      </c>
      <c r="AG75" s="178">
        <v>8.11</v>
      </c>
      <c r="AH75" s="163">
        <f t="shared" si="1"/>
        <v>-0.13076098606645237</v>
      </c>
      <c r="AI75" s="165">
        <f t="shared" si="4"/>
        <v>0.30389678640729156</v>
      </c>
      <c r="AJ75" s="165">
        <f t="shared" si="5"/>
        <v>3.4081876260083188E-2</v>
      </c>
      <c r="AK75" s="165">
        <f t="shared" si="6"/>
        <v>-5.08193720627583E-2</v>
      </c>
      <c r="AL75" s="165">
        <f t="shared" si="7"/>
        <v>-0.1262231242174735</v>
      </c>
      <c r="AM75" s="165">
        <f t="shared" si="17"/>
        <v>-0.19514481248851737</v>
      </c>
      <c r="AN75" s="179">
        <f t="shared" si="18"/>
        <v>-0.11213763597484835</v>
      </c>
      <c r="AO75" s="179">
        <f t="shared" si="8"/>
        <v>-7.8853030964112364E-2</v>
      </c>
      <c r="AP75" s="179">
        <f t="shared" si="9"/>
        <v>0.14616753923505035</v>
      </c>
      <c r="AQ75" s="179">
        <f t="shared" si="10"/>
        <v>0.3281010004193804</v>
      </c>
      <c r="AR75" s="179">
        <f t="shared" si="11"/>
        <v>0.20213915684172917</v>
      </c>
      <c r="AS75" s="179">
        <f t="shared" si="12"/>
        <v>0.22914593481031431</v>
      </c>
      <c r="AT75" s="179">
        <f t="shared" si="14"/>
        <v>-0.1739680685358255</v>
      </c>
      <c r="AU75" s="179">
        <f t="shared" si="13"/>
        <v>-0.39816604935759148</v>
      </c>
    </row>
    <row r="76" spans="2:47">
      <c r="B76" t="s">
        <v>316</v>
      </c>
      <c r="C76" s="141">
        <v>4.59</v>
      </c>
      <c r="D76" s="141">
        <v>5.01</v>
      </c>
      <c r="E76" s="141">
        <v>5.0599999999999996</v>
      </c>
      <c r="F76" s="141">
        <v>4.4400000000000004</v>
      </c>
      <c r="G76" s="141">
        <v>5.0599999999999996</v>
      </c>
      <c r="H76" s="141">
        <v>5.17</v>
      </c>
      <c r="I76" s="141">
        <v>5.18</v>
      </c>
      <c r="J76" s="141">
        <v>5.18</v>
      </c>
      <c r="K76" s="141">
        <v>5.0999999999999996</v>
      </c>
      <c r="L76" s="141">
        <v>5.0599999999999996</v>
      </c>
      <c r="M76" s="141">
        <v>5.23</v>
      </c>
      <c r="N76" s="141">
        <v>5.34</v>
      </c>
      <c r="O76" s="141">
        <v>5.83</v>
      </c>
      <c r="P76" s="141">
        <v>6.24</v>
      </c>
      <c r="Q76" s="141">
        <v>5.4</v>
      </c>
      <c r="R76" s="141">
        <v>5.64</v>
      </c>
      <c r="S76" s="141">
        <v>5.52</v>
      </c>
      <c r="T76" s="141">
        <v>5.8184205291114051</v>
      </c>
      <c r="U76" s="141">
        <v>5.76</v>
      </c>
      <c r="V76" s="141">
        <v>6.12</v>
      </c>
      <c r="W76" s="141">
        <v>6.3388632811803998</v>
      </c>
      <c r="X76" s="141">
        <v>6.39482156359011</v>
      </c>
      <c r="Y76" s="141">
        <v>6.18138561934287</v>
      </c>
      <c r="Z76" s="178">
        <v>6.31</v>
      </c>
      <c r="AA76" s="178">
        <v>6.52</v>
      </c>
      <c r="AB76" s="178">
        <v>7.09</v>
      </c>
      <c r="AC76" s="178">
        <v>6.86</v>
      </c>
      <c r="AD76" s="178">
        <v>7.28</v>
      </c>
      <c r="AE76" s="178">
        <v>7.53</v>
      </c>
      <c r="AF76" s="178">
        <v>8.26</v>
      </c>
      <c r="AG76" s="178">
        <v>8.1300000000000008</v>
      </c>
      <c r="AH76" s="163">
        <f t="shared" ref="AH76:AH91" si="19">(AG76-AC76)/AC76</f>
        <v>0.18513119533527703</v>
      </c>
      <c r="AI76" s="165">
        <f t="shared" si="4"/>
        <v>-1.6148642326382676E-2</v>
      </c>
      <c r="AJ76" s="165">
        <f t="shared" si="5"/>
        <v>8.4010872271449016E-3</v>
      </c>
      <c r="AK76" s="165">
        <f t="shared" si="6"/>
        <v>0.10669973717913703</v>
      </c>
      <c r="AL76" s="165">
        <f t="shared" si="7"/>
        <v>4.976481602972857E-2</v>
      </c>
      <c r="AM76" s="165">
        <f t="shared" si="17"/>
        <v>3.771757279700183E-2</v>
      </c>
      <c r="AN76" s="179">
        <f t="shared" si="18"/>
        <v>-2.5973774104641051E-2</v>
      </c>
      <c r="AO76" s="179">
        <f t="shared" si="8"/>
        <v>-1.8531415428889104E-2</v>
      </c>
      <c r="AP76" s="179">
        <f t="shared" si="9"/>
        <v>5.4877130190330914E-2</v>
      </c>
      <c r="AQ76" s="179">
        <f t="shared" si="10"/>
        <v>7.3849450315596948E-2</v>
      </c>
      <c r="AR76" s="179">
        <f t="shared" si="11"/>
        <v>8.780784851279802E-2</v>
      </c>
      <c r="AS76" s="179">
        <f t="shared" si="12"/>
        <v>9.5802544150218605E-2</v>
      </c>
      <c r="AT76" s="179">
        <f t="shared" si="14"/>
        <v>1.4697546893742974E-3</v>
      </c>
      <c r="AU76" s="179">
        <f t="shared" si="13"/>
        <v>-8.2273867955862084E-2</v>
      </c>
    </row>
    <row r="77" spans="2:47">
      <c r="B77" t="s">
        <v>317</v>
      </c>
      <c r="C77" s="141">
        <v>4.9414806113809711</v>
      </c>
      <c r="D77" s="141">
        <v>4.7199997901916504</v>
      </c>
      <c r="E77" s="141">
        <v>4.79</v>
      </c>
      <c r="F77" s="141">
        <v>4.79</v>
      </c>
      <c r="G77" s="141">
        <v>4.6100000000000003</v>
      </c>
      <c r="H77" s="141">
        <v>4.6900000000000004</v>
      </c>
      <c r="I77" s="141">
        <v>4.76</v>
      </c>
      <c r="J77" s="141">
        <v>4.97</v>
      </c>
      <c r="K77" s="141">
        <v>5</v>
      </c>
      <c r="L77" s="141">
        <v>4.97</v>
      </c>
      <c r="M77" s="141">
        <v>4.96</v>
      </c>
      <c r="N77" s="141">
        <v>4.9800000000000004</v>
      </c>
      <c r="O77" s="141">
        <v>5.29</v>
      </c>
      <c r="P77" s="141">
        <v>5.15</v>
      </c>
      <c r="Q77" s="141">
        <v>5.16</v>
      </c>
      <c r="R77" s="141">
        <v>4.7699999999999996</v>
      </c>
      <c r="S77" s="141">
        <v>4.88</v>
      </c>
      <c r="T77" s="141">
        <v>4.88</v>
      </c>
      <c r="U77" s="141">
        <v>5</v>
      </c>
      <c r="V77" s="141">
        <v>5.13</v>
      </c>
      <c r="W77" s="141">
        <v>5.13</v>
      </c>
      <c r="X77" s="141">
        <v>5.26</v>
      </c>
      <c r="Y77" s="141">
        <v>5.23</v>
      </c>
      <c r="Z77" s="178">
        <v>5.21</v>
      </c>
      <c r="AA77" s="178">
        <v>5.49</v>
      </c>
      <c r="AB77" s="178">
        <v>5.43</v>
      </c>
      <c r="AC77" s="178">
        <v>5.64</v>
      </c>
      <c r="AD77" s="178">
        <v>6.01</v>
      </c>
      <c r="AE77" s="178">
        <v>5.96</v>
      </c>
      <c r="AF77" s="178">
        <v>6.06</v>
      </c>
      <c r="AG77" s="178">
        <v>6.49</v>
      </c>
      <c r="AH77" s="163">
        <f t="shared" si="19"/>
        <v>0.15070921985815613</v>
      </c>
      <c r="AI77" s="165">
        <f t="shared" ref="AI77:AI91" si="20">IF(AND((U77-Q77)/Q77&gt;0, $AX$25&gt;0),((U77-Q77)/Q77)-$AX$25,IF(((U77-Q77)/Q77)=0,-$AX$25,IF(AND((U77-Q77)/Q77&lt;0,$AX$25&gt;0),((U77-Q77)/Q77)-$AX$25,((U77-Q77)/Q77)-$AX$25)))</f>
        <v>-0.11382306093103375</v>
      </c>
      <c r="AJ77" s="165">
        <f t="shared" ref="AJ77:AJ91" si="21">IF(AND((V77-R77)/R77&gt;0, $AX$26&gt;0),((V77-R77)/R77)-$AX$26,IF(((V77-R77)/R77)=0,-$AX$26,IF(AND((V77-R77)/R77&lt;0,$AX$26&gt;0),((V77-R77)/R77)-$AX$26,((V77-R77)/R77)-$AX$26)))</f>
        <v>-1.2335976383709563E-3</v>
      </c>
      <c r="AK77" s="165">
        <f t="shared" ref="AK77:AK91" si="22">IF(AND((W77-S77)/S77&gt;0, $AX$27&gt;0),((W77-S77)/S77)-$AX$27,IF(((W77-S77)/S77)=0,-$AX$27,IF(AND((W77-S77)/S77&lt;0,$AX$27&gt;0),((W77-S77)/S77)-$AX$27,((W77-S77)/S77)-$AX$27)))</f>
        <v>9.5844480605684346E-3</v>
      </c>
      <c r="AL77" s="165">
        <f t="shared" ref="AL77:AL91" si="23">IF(AND((X77-T77)/T77&gt;0, $AX$28&gt;0),((X77-T77)/T77)-$AX$28,IF(((X77-T77)/T77)=0,-$AX$28,IF(AND((X77-T77)/T77&lt;0,$AX$28&gt;0),((X77-T77)/T77)-$AX$28,((X77-T77)/T77)-$AX$28)))</f>
        <v>2.8568805164619848E-2</v>
      </c>
      <c r="AM77" s="165">
        <f t="shared" si="17"/>
        <v>1.0560347216642493E-2</v>
      </c>
      <c r="AN77" s="179">
        <f t="shared" si="18"/>
        <v>-4.1424983828296499E-2</v>
      </c>
      <c r="AO77" s="179">
        <f t="shared" ref="AO77:AO91" si="24">IF(AND((AA77-W77)/W77&gt;0, $AX$31&gt;0),((AA77-W77)/W77)-$AX$31,IF(((AA77-W77)/W77)=0,-$AX$31,IF(AND((AA77-W77)/W77&lt;0,$AX$31&gt;0),((AA77-W77)/W77)-$AX$31,((AA77-W77)/W77)-$AX$31)))</f>
        <v>2.3068439378410702E-2</v>
      </c>
      <c r="AP77" s="179">
        <f t="shared" ref="AP77:AP91" si="25">IF(AND((AB77-X77)/X77&gt;0, $AX$32&gt;0),((AB77-X77)/X77)-$AX$32,IF(((AB77-X77)/X77)=0,-$AX$32,IF(AND((AB77-X77)/X77&lt;0,$AX$32&gt;0),((AB77-X77)/X77)-$AX$32,((AB77-X77)/X77)-$AX$32)))</f>
        <v>-2.1513069129968879E-2</v>
      </c>
      <c r="AQ77" s="179">
        <f t="shared" ref="AQ77:AQ91" si="26">IF(AND((AC77-Y77)/Y77&gt;0, $AX$33&gt;0),((AC77-Y77)/Y77)-$AX$33,IF(((AC77-Y77)/Y77)=0,-$AX$33,IF(AND((AC77-Y77)/Y77&lt;0,$AX$33&gt;0),((AC77-Y77)/Y77)-$AX$33,((AC77-Y77)/Y77)-$AX$33)))</f>
        <v>4.2459794153236849E-2</v>
      </c>
      <c r="AR77" s="179">
        <f t="shared" ref="AR77:AR91" si="27">IF(AND((AD77-Z77)/Z77&gt;0, $AX$34&gt;0),((AD77-Z77)/Z77)-$AX$34,IF(((AD77-Z77)/Z77)=0,-$AX$34,IF(AND((AD77-Z77)/Z77&lt;0,$AX$34&gt;0),((AD77-Z77)/Z77)-$AX$34,((AD77-Z77)/Z77)-$AX$34)))</f>
        <v>8.763446500978192E-2</v>
      </c>
      <c r="AS77" s="179">
        <f t="shared" ref="AS77:AS91" si="28">IF(AND((AE77-AA77)/AA77&gt;0, $AX$35&gt;0),((AE77-AA77)/AA77)-$AX$35,IF(((AE77-AA77)/AA77)=0,-$AX$35,IF(AND((AE77-AA77)/AA77&lt;0,$AX$35&gt;0),((AE77-AA77)/AA77)-$AX$35,((AE77-AA77)/AA77)-$AX$35)))</f>
        <v>2.6504769054394473E-2</v>
      </c>
      <c r="AT77" s="179">
        <f t="shared" si="14"/>
        <v>-4.7529302421645048E-2</v>
      </c>
      <c r="AU77" s="179">
        <f t="shared" ref="AU77:AU91" si="29">IF(AND((AG77-AC77)/AC77&gt;0, $AX$37&gt;0),((AG77-AC77)/AC77)-$AX$37,IF(((AG77-AC77)/AC77)=0,-$AX$37,IF(AND((AG77-AC77)/AC77&lt;0,$AX$37&gt;0),((AG77-AC77)/AC77)-$AX$37,((AG77-AC77)/AC77)-$AX$37)))</f>
        <v>-0.11669584343298298</v>
      </c>
    </row>
    <row r="78" spans="2:47">
      <c r="B78" t="s">
        <v>318</v>
      </c>
      <c r="C78" s="141">
        <v>8.64</v>
      </c>
      <c r="D78" s="141">
        <v>8.76</v>
      </c>
      <c r="E78" s="141">
        <v>8.76</v>
      </c>
      <c r="F78" s="141">
        <v>8.76</v>
      </c>
      <c r="G78" s="141">
        <v>9.120000000000001</v>
      </c>
      <c r="H78" s="141">
        <v>9</v>
      </c>
      <c r="I78" s="141">
        <v>8.879999999999999</v>
      </c>
      <c r="J78" s="141">
        <v>9</v>
      </c>
      <c r="K78" s="141">
        <v>9.120000000000001</v>
      </c>
      <c r="L78" s="141">
        <v>8.76</v>
      </c>
      <c r="M78" s="141">
        <v>8.879999999999999</v>
      </c>
      <c r="N78" s="141">
        <v>9</v>
      </c>
      <c r="O78" s="141">
        <v>9.120000000000001</v>
      </c>
      <c r="P78" s="141">
        <v>9</v>
      </c>
      <c r="Q78" s="141">
        <v>9.6000000000000014</v>
      </c>
      <c r="R78" s="141">
        <v>9.9599999999999991</v>
      </c>
      <c r="S78" s="141">
        <v>11.16</v>
      </c>
      <c r="T78" s="141">
        <v>11.76</v>
      </c>
      <c r="U78" s="141">
        <v>11.64</v>
      </c>
      <c r="V78" s="141">
        <v>12.48</v>
      </c>
      <c r="W78" s="141">
        <v>10.804079937827099</v>
      </c>
      <c r="X78" s="141">
        <v>10.581782023236499</v>
      </c>
      <c r="Y78" s="141">
        <v>10.7688520093694</v>
      </c>
      <c r="Z78" s="178">
        <v>10.81</v>
      </c>
      <c r="AA78" s="178">
        <v>11.2</v>
      </c>
      <c r="AB78" s="178">
        <v>11.34</v>
      </c>
      <c r="AC78" s="178">
        <v>11.18</v>
      </c>
      <c r="AD78" s="178">
        <v>12.12</v>
      </c>
      <c r="AE78" s="178">
        <v>12.22</v>
      </c>
      <c r="AF78" s="178">
        <v>13.9</v>
      </c>
      <c r="AG78" s="178">
        <v>14.68</v>
      </c>
      <c r="AH78" s="163">
        <f t="shared" si="19"/>
        <v>0.31305903398926654</v>
      </c>
      <c r="AI78" s="165">
        <f t="shared" si="20"/>
        <v>0.12968469100695065</v>
      </c>
      <c r="AJ78" s="165">
        <f t="shared" si="21"/>
        <v>0.17630675244119265</v>
      </c>
      <c r="AK78" s="165">
        <f t="shared" si="22"/>
        <v>-7.3537538825480919E-2</v>
      </c>
      <c r="AL78" s="165">
        <f t="shared" si="23"/>
        <v>-0.14948865076068057</v>
      </c>
      <c r="AM78" s="165">
        <f t="shared" si="17"/>
        <v>-0.11028054544921673</v>
      </c>
      <c r="AN78" s="179">
        <f t="shared" si="18"/>
        <v>-0.19083362830273046</v>
      </c>
      <c r="AO78" s="179">
        <f t="shared" si="24"/>
        <v>-1.0461577816975438E-2</v>
      </c>
      <c r="AP78" s="179">
        <f t="shared" si="25"/>
        <v>1.782068566147739E-2</v>
      </c>
      <c r="AQ78" s="179">
        <f t="shared" si="26"/>
        <v>2.2452831912804158E-3</v>
      </c>
      <c r="AR78" s="179">
        <f t="shared" si="27"/>
        <v>5.5267690092833888E-2</v>
      </c>
      <c r="AS78" s="179">
        <f t="shared" si="28"/>
        <v>3.1965997261524493E-2</v>
      </c>
      <c r="AT78" s="179">
        <f t="shared" ref="AT78:AT91" si="30">IF(AND((AF78-AB78)/AB78&gt;0, $AX$36&gt;0),((AF78-AB78)/AB78)-$AX$36,IF(((AF78-AB78)/AB78)=0,-$AX$36,IF(AND((AF78-AB78)/AB78&lt;0,$AX$36&gt;0),((AF78-AB78)/AB78)-$AX$36,((AF78-AB78)/AB78)-$AX$36)))</f>
        <v>6.2198157213733618E-2</v>
      </c>
      <c r="AU78" s="179">
        <f t="shared" si="29"/>
        <v>4.5653970698127433E-2</v>
      </c>
    </row>
    <row r="79" spans="2:47">
      <c r="B79" t="s">
        <v>319</v>
      </c>
      <c r="C79" s="141">
        <v>8.52</v>
      </c>
      <c r="D79" s="141">
        <v>8.2799999999999994</v>
      </c>
      <c r="E79" s="141">
        <v>8.0399999999999991</v>
      </c>
      <c r="F79" s="141">
        <v>8.0399999999999991</v>
      </c>
      <c r="G79" s="141">
        <v>9.4700000000000006</v>
      </c>
      <c r="H79" s="141">
        <v>10.101904922340889</v>
      </c>
      <c r="I79" s="141">
        <v>10.101134143222168</v>
      </c>
      <c r="J79" s="141">
        <v>10.22995395614949</v>
      </c>
      <c r="K79" s="141">
        <v>10.050000000000001</v>
      </c>
      <c r="L79" s="141">
        <v>9.42</v>
      </c>
      <c r="M79" s="141">
        <v>12.84</v>
      </c>
      <c r="N79" s="141">
        <v>11.703441125769229</v>
      </c>
      <c r="O79" s="141">
        <v>11.863543145239083</v>
      </c>
      <c r="P79" s="141">
        <v>11.633822180138116</v>
      </c>
      <c r="Q79" s="141">
        <v>13.355123236289952</v>
      </c>
      <c r="R79" s="141">
        <v>12.000462451040892</v>
      </c>
      <c r="S79" s="141">
        <v>13.265797571806312</v>
      </c>
      <c r="T79" s="141">
        <v>12.111156295013878</v>
      </c>
      <c r="U79" s="141">
        <v>13.230059676604938</v>
      </c>
      <c r="V79" s="141">
        <v>12.634767093387843</v>
      </c>
      <c r="W79" s="141">
        <v>12.535732378059194</v>
      </c>
      <c r="X79" s="141">
        <v>13.234496728012065</v>
      </c>
      <c r="Y79" s="141">
        <v>13.693290861153535</v>
      </c>
      <c r="Z79" s="178">
        <v>14.19</v>
      </c>
      <c r="AA79" s="178">
        <v>14.69</v>
      </c>
      <c r="AB79" s="178">
        <v>14.43</v>
      </c>
      <c r="AC79" s="178">
        <v>14.21</v>
      </c>
      <c r="AD79" s="178">
        <v>13.99</v>
      </c>
      <c r="AE79" s="178">
        <v>13.94</v>
      </c>
      <c r="AF79" s="178">
        <v>14.54</v>
      </c>
      <c r="AG79" s="178">
        <v>14.5</v>
      </c>
      <c r="AH79" s="163">
        <f t="shared" si="19"/>
        <v>2.0408163265306062E-2</v>
      </c>
      <c r="AI79" s="165">
        <f t="shared" si="20"/>
        <v>-9.217977216364566E-2</v>
      </c>
      <c r="AJ79" s="165">
        <f t="shared" si="21"/>
        <v>-2.3848612525014024E-2</v>
      </c>
      <c r="AK79" s="165">
        <f t="shared" si="22"/>
        <v>-9.6678705101361687E-2</v>
      </c>
      <c r="AL79" s="165">
        <f t="shared" si="23"/>
        <v>4.3452486455057504E-2</v>
      </c>
      <c r="AM79" s="165">
        <f t="shared" si="17"/>
        <v>-4.2611574181716794E-4</v>
      </c>
      <c r="AN79" s="179">
        <f t="shared" si="18"/>
        <v>6.6072011692723462E-2</v>
      </c>
      <c r="AO79" s="179">
        <f t="shared" si="24"/>
        <v>0.124743161344643</v>
      </c>
      <c r="AP79" s="179">
        <f t="shared" si="25"/>
        <v>3.6499895391634396E-2</v>
      </c>
      <c r="AQ79" s="179">
        <f t="shared" si="26"/>
        <v>1.8003874940351605E-3</v>
      </c>
      <c r="AR79" s="179">
        <f t="shared" si="27"/>
        <v>-8.0010831412910294E-2</v>
      </c>
      <c r="AS79" s="179">
        <f t="shared" si="28"/>
        <v>-0.11016057086061898</v>
      </c>
      <c r="AT79" s="179">
        <f t="shared" si="30"/>
        <v>-0.15592839424615126</v>
      </c>
      <c r="AU79" s="179">
        <f t="shared" si="29"/>
        <v>-0.24699690002583305</v>
      </c>
    </row>
    <row r="80" spans="2:47">
      <c r="B80" t="s">
        <v>320</v>
      </c>
      <c r="C80" s="141">
        <v>11.02</v>
      </c>
      <c r="D80" s="141">
        <v>11.3</v>
      </c>
      <c r="E80" s="141">
        <v>12.28</v>
      </c>
      <c r="F80" s="141">
        <v>13.25</v>
      </c>
      <c r="G80" s="141">
        <v>11.207171235455291</v>
      </c>
      <c r="H80" s="141">
        <v>12.002821963511881</v>
      </c>
      <c r="I80" s="141">
        <v>14.006465018568479</v>
      </c>
      <c r="J80" s="141">
        <v>13.334004828918602</v>
      </c>
      <c r="K80" s="141">
        <v>13.7316310072182</v>
      </c>
      <c r="L80" s="141">
        <v>15.175600314592799</v>
      </c>
      <c r="M80" s="141">
        <v>15.676154815486681</v>
      </c>
      <c r="N80" s="141">
        <v>16.850088318161518</v>
      </c>
      <c r="O80" s="141">
        <v>17.11069103570388</v>
      </c>
      <c r="P80" s="141">
        <v>15.585709055131918</v>
      </c>
      <c r="Q80" s="141">
        <v>15.249526058189041</v>
      </c>
      <c r="R80" s="141">
        <v>15.564001103998079</v>
      </c>
      <c r="S80" s="141">
        <v>16.38236584126296</v>
      </c>
      <c r="T80" s="141">
        <v>17.155437359604001</v>
      </c>
      <c r="U80" s="141">
        <v>18.56062260446544</v>
      </c>
      <c r="V80" s="141">
        <v>17.484042659848726</v>
      </c>
      <c r="W80" s="141">
        <v>17.760000000000002</v>
      </c>
      <c r="X80" s="141">
        <v>17.757339983924201</v>
      </c>
      <c r="Y80" s="141">
        <v>17.473083314981601</v>
      </c>
      <c r="Z80" s="178">
        <v>17.600000000000001</v>
      </c>
      <c r="AA80" s="178">
        <v>17.850000000000001</v>
      </c>
      <c r="AB80" s="178">
        <v>19.45</v>
      </c>
      <c r="AC80" s="178">
        <v>19.66</v>
      </c>
      <c r="AD80" s="178">
        <v>15.89</v>
      </c>
      <c r="AE80" s="178">
        <v>18.739999999999998</v>
      </c>
      <c r="AF80" s="178">
        <v>21.32</v>
      </c>
      <c r="AG80" s="178">
        <v>22.73</v>
      </c>
      <c r="AH80" s="163">
        <f t="shared" si="19"/>
        <v>0.15615462868769076</v>
      </c>
      <c r="AI80" s="165">
        <f t="shared" si="20"/>
        <v>0.13431252394037696</v>
      </c>
      <c r="AJ80" s="165">
        <f t="shared" si="21"/>
        <v>4.6658969196810979E-2</v>
      </c>
      <c r="AK80" s="165">
        <f t="shared" si="22"/>
        <v>4.2447443479358873E-2</v>
      </c>
      <c r="AL80" s="165">
        <f t="shared" si="23"/>
        <v>-1.421480803739552E-2</v>
      </c>
      <c r="AM80" s="165">
        <f t="shared" si="17"/>
        <v>-9.4033554111979598E-2</v>
      </c>
      <c r="AN80" s="179">
        <f t="shared" si="18"/>
        <v>-5.0387344474419109E-2</v>
      </c>
      <c r="AO80" s="179">
        <f t="shared" si="24"/>
        <v>-4.2039431650513034E-2</v>
      </c>
      <c r="AP80" s="179">
        <f t="shared" si="25"/>
        <v>4.148924944661174E-2</v>
      </c>
      <c r="AQ80" s="179">
        <f t="shared" si="26"/>
        <v>8.9225087277090803E-2</v>
      </c>
      <c r="AR80" s="179">
        <f t="shared" si="27"/>
        <v>-0.16307548962291743</v>
      </c>
      <c r="AS80" s="179">
        <f t="shared" si="28"/>
        <v>-9.2454873323133333E-3</v>
      </c>
      <c r="AT80" s="179">
        <f t="shared" si="30"/>
        <v>-6.7407443000264189E-2</v>
      </c>
      <c r="AU80" s="179">
        <f t="shared" si="29"/>
        <v>-0.11125043460344836</v>
      </c>
    </row>
    <row r="81" spans="2:47">
      <c r="B81" t="s">
        <v>321</v>
      </c>
      <c r="C81" s="141">
        <v>8.15</v>
      </c>
      <c r="D81" s="141">
        <v>8.23</v>
      </c>
      <c r="E81" s="141">
        <v>7.91</v>
      </c>
      <c r="F81" s="141">
        <v>8.32</v>
      </c>
      <c r="G81" s="141">
        <v>7.92</v>
      </c>
      <c r="H81" s="141">
        <v>8.64</v>
      </c>
      <c r="I81" s="141">
        <v>8.64</v>
      </c>
      <c r="J81" s="141">
        <v>9.84</v>
      </c>
      <c r="K81" s="141">
        <v>9.84</v>
      </c>
      <c r="L81" s="141">
        <v>11.28</v>
      </c>
      <c r="M81" s="141">
        <v>11.04</v>
      </c>
      <c r="N81" s="141">
        <v>12.24</v>
      </c>
      <c r="O81" s="141">
        <v>12</v>
      </c>
      <c r="P81" s="141">
        <v>11.64</v>
      </c>
      <c r="Q81" s="141">
        <v>11.64</v>
      </c>
      <c r="R81" s="141">
        <v>12</v>
      </c>
      <c r="S81" s="141">
        <v>11.64</v>
      </c>
      <c r="T81" s="141">
        <v>11.88</v>
      </c>
      <c r="U81" s="141">
        <v>12.12</v>
      </c>
      <c r="V81" s="141">
        <v>11.88</v>
      </c>
      <c r="W81" s="141">
        <v>13.32</v>
      </c>
      <c r="X81" s="141">
        <v>12.880275298114</v>
      </c>
      <c r="Y81" s="141">
        <v>12.24</v>
      </c>
      <c r="Z81" s="178">
        <v>12.13</v>
      </c>
      <c r="AA81" s="178">
        <v>12.64</v>
      </c>
      <c r="AB81" s="178">
        <v>13.48</v>
      </c>
      <c r="AC81" s="178">
        <v>12.41</v>
      </c>
      <c r="AD81" s="178">
        <v>13.28</v>
      </c>
      <c r="AE81" s="178">
        <v>12.93</v>
      </c>
      <c r="AF81" s="178">
        <v>13.06</v>
      </c>
      <c r="AG81" s="178">
        <v>12.86</v>
      </c>
      <c r="AH81" s="163">
        <f t="shared" si="19"/>
        <v>3.6261079774375447E-2</v>
      </c>
      <c r="AI81" s="165">
        <f t="shared" si="20"/>
        <v>-4.1578195590987493E-2</v>
      </c>
      <c r="AJ81" s="165">
        <f t="shared" si="21"/>
        <v>-8.6705295751578523E-2</v>
      </c>
      <c r="AK81" s="165">
        <f t="shared" si="22"/>
        <v>0.10268483677106358</v>
      </c>
      <c r="AL81" s="165">
        <f t="shared" si="23"/>
        <v>3.4898210122606799E-2</v>
      </c>
      <c r="AM81" s="165">
        <f t="shared" si="17"/>
        <v>-2.5538662684347603E-2</v>
      </c>
      <c r="AN81" s="179">
        <f t="shared" si="18"/>
        <v>-3.5975754694856851E-2</v>
      </c>
      <c r="AO81" s="179">
        <f t="shared" si="24"/>
        <v>-9.815805026913163E-2</v>
      </c>
      <c r="AP81" s="179">
        <f t="shared" si="25"/>
        <v>-7.2709791191487641E-3</v>
      </c>
      <c r="AQ81" s="179">
        <f t="shared" si="26"/>
        <v>-2.2045198411028991E-2</v>
      </c>
      <c r="AR81" s="179">
        <f t="shared" si="27"/>
        <v>2.8889866743716672E-2</v>
      </c>
      <c r="AS81" s="179">
        <f t="shared" si="28"/>
        <v>-3.6162393335220727E-2</v>
      </c>
      <c r="AT81" s="179">
        <f t="shared" si="30"/>
        <v>-0.19470867189883242</v>
      </c>
      <c r="AU81" s="179">
        <f t="shared" si="29"/>
        <v>-0.23114398351676366</v>
      </c>
    </row>
    <row r="82" spans="2:47">
      <c r="B82" t="s">
        <v>322</v>
      </c>
      <c r="C82" s="141">
        <v>3.67</v>
      </c>
      <c r="D82" s="141">
        <v>3.73</v>
      </c>
      <c r="E82" s="141">
        <v>3.73</v>
      </c>
      <c r="F82" s="141">
        <v>3.81</v>
      </c>
      <c r="G82" s="141">
        <v>3.81</v>
      </c>
      <c r="H82" s="141">
        <v>4.1500000000000004</v>
      </c>
      <c r="I82" s="141">
        <v>4.18</v>
      </c>
      <c r="J82" s="141">
        <v>4.32</v>
      </c>
      <c r="K82" s="141">
        <v>4.32</v>
      </c>
      <c r="L82" s="141">
        <v>4.32</v>
      </c>
      <c r="M82" s="141">
        <v>4.32</v>
      </c>
      <c r="N82" s="141">
        <v>4.33</v>
      </c>
      <c r="O82" s="141">
        <v>4.33</v>
      </c>
      <c r="P82" s="141">
        <v>4.2300000000000004</v>
      </c>
      <c r="Q82" s="141">
        <v>4.2300000000000004</v>
      </c>
      <c r="R82" s="141">
        <v>4.2699999999999996</v>
      </c>
      <c r="S82" s="141">
        <v>4.2699999999999996</v>
      </c>
      <c r="T82" s="141">
        <v>4.58</v>
      </c>
      <c r="U82" s="141">
        <v>4.58</v>
      </c>
      <c r="V82" s="141">
        <v>4.67</v>
      </c>
      <c r="W82" s="141">
        <v>4.67</v>
      </c>
      <c r="X82" s="141">
        <v>4.5599999999999996</v>
      </c>
      <c r="Y82" s="141">
        <v>4.7699999999999996</v>
      </c>
      <c r="Z82" s="178">
        <v>4.84</v>
      </c>
      <c r="AA82" s="178">
        <v>5.05</v>
      </c>
      <c r="AB82" s="178">
        <v>5.04</v>
      </c>
      <c r="AC82" s="178">
        <v>5.18</v>
      </c>
      <c r="AD82" s="178">
        <v>5.37</v>
      </c>
      <c r="AE82" s="178">
        <v>5.64</v>
      </c>
      <c r="AF82" s="178">
        <v>5.9</v>
      </c>
      <c r="AG82" s="178">
        <v>5.97</v>
      </c>
      <c r="AH82" s="163">
        <f t="shared" si="19"/>
        <v>0.15250965250965254</v>
      </c>
      <c r="AI82" s="165">
        <f t="shared" si="20"/>
        <v>-7.299220817934271E-5</v>
      </c>
      <c r="AJ82" s="165">
        <f t="shared" si="21"/>
        <v>1.6971519236711904E-2</v>
      </c>
      <c r="AK82" s="165">
        <f t="shared" si="22"/>
        <v>5.203175485213761E-2</v>
      </c>
      <c r="AL82" s="165">
        <f t="shared" si="23"/>
        <v>-5.3666859521470857E-2</v>
      </c>
      <c r="AM82" s="165">
        <f t="shared" si="17"/>
        <v>6.0450633738475396E-3</v>
      </c>
      <c r="AN82" s="179">
        <f t="shared" si="18"/>
        <v>-2.0616956145480161E-2</v>
      </c>
      <c r="AO82" s="179">
        <f t="shared" si="24"/>
        <v>3.4263450460720241E-2</v>
      </c>
      <c r="AP82" s="179">
        <f t="shared" si="25"/>
        <v>5.1430697129787095E-2</v>
      </c>
      <c r="AQ82" s="179">
        <f t="shared" si="26"/>
        <v>5.0019791106790765E-2</v>
      </c>
      <c r="AR82" s="179">
        <f t="shared" si="27"/>
        <v>4.3587733517578525E-2</v>
      </c>
      <c r="AS82" s="179">
        <f t="shared" si="28"/>
        <v>5.7726251858412611E-2</v>
      </c>
      <c r="AT82" s="179">
        <f t="shared" si="30"/>
        <v>7.0835187657618537E-3</v>
      </c>
      <c r="AU82" s="179">
        <f t="shared" si="29"/>
        <v>-0.11489541078148657</v>
      </c>
    </row>
    <row r="83" spans="2:47">
      <c r="B83" t="s">
        <v>98</v>
      </c>
      <c r="C83" s="141">
        <v>5.1879900000000001</v>
      </c>
      <c r="D83" s="141">
        <v>5.16</v>
      </c>
      <c r="E83" s="141">
        <v>5.79</v>
      </c>
      <c r="F83" s="141">
        <v>5.86</v>
      </c>
      <c r="G83" s="141">
        <v>5.76</v>
      </c>
      <c r="H83" s="141">
        <v>5.77</v>
      </c>
      <c r="I83" s="141">
        <v>6.11</v>
      </c>
      <c r="J83" s="141">
        <v>6.12</v>
      </c>
      <c r="K83" s="141">
        <v>6.31</v>
      </c>
      <c r="L83" s="141">
        <v>6.65</v>
      </c>
      <c r="M83" s="141">
        <v>6.77</v>
      </c>
      <c r="N83" s="141">
        <v>7.07</v>
      </c>
      <c r="O83" s="141">
        <v>8.2899999999999991</v>
      </c>
      <c r="P83" s="141">
        <v>8.27</v>
      </c>
      <c r="Q83" s="141">
        <v>8.33</v>
      </c>
      <c r="R83" s="141">
        <v>9.1199999999999992</v>
      </c>
      <c r="S83" s="141">
        <v>8.8754826618853588</v>
      </c>
      <c r="T83" s="141">
        <v>9.1555243815359351</v>
      </c>
      <c r="U83" s="141">
        <v>8.8377309076971748</v>
      </c>
      <c r="V83" s="141">
        <v>8.1280417955884623</v>
      </c>
      <c r="W83" s="141">
        <v>8.2329724457701197</v>
      </c>
      <c r="X83" s="141">
        <v>8.4872272180891297</v>
      </c>
      <c r="Y83" s="141">
        <v>8.5643969408580407</v>
      </c>
      <c r="Z83" s="178">
        <v>8.5500000000000007</v>
      </c>
      <c r="AA83" s="178">
        <v>8.98</v>
      </c>
      <c r="AB83" s="178">
        <v>8.9700000000000006</v>
      </c>
      <c r="AC83" s="178">
        <v>9.1</v>
      </c>
      <c r="AD83" s="178">
        <v>9.09</v>
      </c>
      <c r="AE83" s="178">
        <v>9.9700000000000006</v>
      </c>
      <c r="AF83" s="178">
        <v>10.37</v>
      </c>
      <c r="AG83" s="178">
        <v>10.59</v>
      </c>
      <c r="AH83" s="163">
        <f t="shared" si="19"/>
        <v>0.16373626373626377</v>
      </c>
      <c r="AI83" s="165">
        <f t="shared" si="20"/>
        <v>-2.1863219233484429E-2</v>
      </c>
      <c r="AJ83" s="165">
        <f t="shared" si="21"/>
        <v>-0.1854726427265278</v>
      </c>
      <c r="AK83" s="165">
        <f t="shared" si="22"/>
        <v>-0.11403664046951528</v>
      </c>
      <c r="AL83" s="165">
        <f t="shared" si="23"/>
        <v>-0.12229391805449945</v>
      </c>
      <c r="AM83" s="165">
        <f t="shared" ref="AM83:AM91" si="31">IF(AND((Y83-U83)/U83&gt;0, $AX$29&gt;0),((Y83-U83)/U83)-$AX$29,IF(((Y83-U83)/U83)=0,-$AX$29,IF(AND((Y83-U83)/U83&lt;0,$AX$29&gt;0),((Y83-U83)/U83)-$AX$29,((Y83-U83)/U83)-$AX$29)))</f>
        <v>-6.6367723539740922E-2</v>
      </c>
      <c r="AN83" s="179">
        <f t="shared" ref="AN83:AN91" si="32">IF(AND((Z83-V83)/V83&gt;0, $AX$30&gt;0),((Z83-V83)/V83)-$AX$30,IF(((Z83-V83)/V83)=0,-$AX$30,IF(AND((Z83-V83)/V83&lt;0,$AX$30&gt;0),((Z83-V83)/V83)-$AX$30,((Z83-V83)/V83)-$AX$30)))</f>
        <v>-5.1056435240262876E-3</v>
      </c>
      <c r="AO83" s="179">
        <f t="shared" si="24"/>
        <v>4.3629069577301255E-2</v>
      </c>
      <c r="AP83" s="179">
        <f t="shared" si="25"/>
        <v>3.0498129748081776E-3</v>
      </c>
      <c r="AQ83" s="179">
        <f t="shared" si="26"/>
        <v>2.660424001496467E-2</v>
      </c>
      <c r="AR83" s="179">
        <f t="shared" si="27"/>
        <v>-2.7585039769844888E-3</v>
      </c>
      <c r="AS83" s="179">
        <f t="shared" si="28"/>
        <v>5.1139557554238352E-2</v>
      </c>
      <c r="AT83" s="179">
        <f t="shared" si="30"/>
        <v>-7.4755936194377259E-3</v>
      </c>
      <c r="AU83" s="179">
        <f t="shared" si="29"/>
        <v>-0.10366879955487535</v>
      </c>
    </row>
    <row r="84" spans="2:47">
      <c r="B84" t="s">
        <v>262</v>
      </c>
      <c r="C84" s="141">
        <v>5.15</v>
      </c>
      <c r="D84" s="141">
        <v>5.1100000000000003</v>
      </c>
      <c r="E84" s="141">
        <v>5.12</v>
      </c>
      <c r="F84" s="141">
        <v>5.01</v>
      </c>
      <c r="G84" s="141">
        <v>5.12</v>
      </c>
      <c r="H84" s="141">
        <v>5.9</v>
      </c>
      <c r="I84" s="141">
        <v>5.54</v>
      </c>
      <c r="J84" s="141">
        <v>5.54</v>
      </c>
      <c r="K84" s="141">
        <v>5.45</v>
      </c>
      <c r="L84" s="141">
        <v>5.0199999999999996</v>
      </c>
      <c r="M84" s="141">
        <v>4.91</v>
      </c>
      <c r="N84" s="141">
        <v>5</v>
      </c>
      <c r="O84" s="141">
        <v>5.0599999999999996</v>
      </c>
      <c r="P84" s="141">
        <v>5.08</v>
      </c>
      <c r="Q84" s="141">
        <v>5.01</v>
      </c>
      <c r="R84" s="141">
        <v>4.74</v>
      </c>
      <c r="S84" s="141">
        <v>4.8</v>
      </c>
      <c r="T84" s="141">
        <v>4.8099999999999996</v>
      </c>
      <c r="U84" s="141">
        <v>4.82</v>
      </c>
      <c r="V84" s="141">
        <v>4.6500000000000004</v>
      </c>
      <c r="W84" s="141">
        <v>6.2519307911841127</v>
      </c>
      <c r="X84" s="141">
        <v>6.8569693532314799</v>
      </c>
      <c r="Y84" s="141">
        <v>6.84173877062796</v>
      </c>
      <c r="Z84" s="178">
        <v>7.24</v>
      </c>
      <c r="AA84" s="178">
        <v>7.23</v>
      </c>
      <c r="AB84" s="178">
        <v>7.54</v>
      </c>
      <c r="AC84" s="178">
        <v>7.72</v>
      </c>
      <c r="AD84" s="178">
        <v>7.93</v>
      </c>
      <c r="AE84" s="178">
        <v>8.1999999999999993</v>
      </c>
      <c r="AF84" s="178">
        <v>8.1300000000000008</v>
      </c>
      <c r="AG84" s="178">
        <v>8.76</v>
      </c>
      <c r="AH84" s="163">
        <f t="shared" si="19"/>
        <v>0.13471502590673576</v>
      </c>
      <c r="AI84" s="165">
        <f t="shared" si="20"/>
        <v>-0.12073946068965592</v>
      </c>
      <c r="AJ84" s="165">
        <f t="shared" si="21"/>
        <v>-9.5692637523730445E-2</v>
      </c>
      <c r="AK84" s="165">
        <f t="shared" si="22"/>
        <v>0.26084052136053731</v>
      </c>
      <c r="AL84" s="165">
        <f t="shared" si="23"/>
        <v>0.37626530680778236</v>
      </c>
      <c r="AM84" s="165">
        <f t="shared" si="31"/>
        <v>0.38400822494028547</v>
      </c>
      <c r="AN84" s="179">
        <f t="shared" si="32"/>
        <v>0.49996972157319997</v>
      </c>
      <c r="AO84" s="179">
        <f t="shared" si="24"/>
        <v>0.10933574486908515</v>
      </c>
      <c r="AP84" s="179">
        <f t="shared" si="25"/>
        <v>4.5778695648725623E-2</v>
      </c>
      <c r="AQ84" s="179">
        <f t="shared" si="26"/>
        <v>9.2434045248853736E-2</v>
      </c>
      <c r="AR84" s="179">
        <f t="shared" si="27"/>
        <v>2.9387468689488355E-2</v>
      </c>
      <c r="AS84" s="179">
        <f t="shared" si="28"/>
        <v>7.5057777542101162E-2</v>
      </c>
      <c r="AT84" s="179">
        <f t="shared" si="30"/>
        <v>-8.5302064999132218E-2</v>
      </c>
      <c r="AU84" s="179">
        <f t="shared" si="29"/>
        <v>-0.13269003738440335</v>
      </c>
    </row>
    <row r="85" spans="2:47">
      <c r="B85" t="s">
        <v>323</v>
      </c>
      <c r="C85" s="141">
        <v>3.61</v>
      </c>
      <c r="D85" s="141">
        <v>3.69</v>
      </c>
      <c r="E85" s="141">
        <v>4.21</v>
      </c>
      <c r="F85" s="141">
        <v>4.22</v>
      </c>
      <c r="G85" s="141">
        <v>3.73</v>
      </c>
      <c r="H85" s="141">
        <v>3.96</v>
      </c>
      <c r="I85" s="141">
        <v>3.96</v>
      </c>
      <c r="J85" s="141">
        <v>4</v>
      </c>
      <c r="K85" s="141">
        <v>4.07</v>
      </c>
      <c r="L85" s="141">
        <v>4.17</v>
      </c>
      <c r="M85" s="141">
        <v>4.2300000000000004</v>
      </c>
      <c r="N85" s="141">
        <v>4.1900000000000004</v>
      </c>
      <c r="O85" s="141">
        <v>4.2</v>
      </c>
      <c r="P85" s="141">
        <v>4.47</v>
      </c>
      <c r="Q85" s="141">
        <v>4.51</v>
      </c>
      <c r="R85" s="141">
        <v>4.43</v>
      </c>
      <c r="S85" s="141">
        <v>4.5599999999999996</v>
      </c>
      <c r="T85" s="141">
        <v>4.58</v>
      </c>
      <c r="U85" s="141">
        <v>4.5448181208129403</v>
      </c>
      <c r="V85" s="141">
        <v>4.28171860578313</v>
      </c>
      <c r="W85" s="141">
        <v>4.3713748108732098</v>
      </c>
      <c r="X85" s="141">
        <v>4.4602337180559903</v>
      </c>
      <c r="Y85" s="141">
        <v>4.4586343111390496</v>
      </c>
      <c r="Z85" s="178">
        <v>4.5</v>
      </c>
      <c r="AA85" s="178">
        <v>4.7300000000000004</v>
      </c>
      <c r="AB85" s="178">
        <v>4.72</v>
      </c>
      <c r="AC85" s="178">
        <v>4.97</v>
      </c>
      <c r="AD85" s="178">
        <v>5.21</v>
      </c>
      <c r="AE85" s="178">
        <v>5.16</v>
      </c>
      <c r="AF85" s="178">
        <v>5.92</v>
      </c>
      <c r="AG85" s="178">
        <v>6.32</v>
      </c>
      <c r="AH85" s="163">
        <f t="shared" si="19"/>
        <v>0.27162977867203231</v>
      </c>
      <c r="AI85" s="165">
        <f t="shared" si="20"/>
        <v>-7.5095104821665509E-2</v>
      </c>
      <c r="AJ85" s="165">
        <f t="shared" si="21"/>
        <v>-0.11017739376893065</v>
      </c>
      <c r="AK85" s="165">
        <f t="shared" si="22"/>
        <v>-8.3010233190273452E-2</v>
      </c>
      <c r="AL85" s="165">
        <f t="shared" si="23"/>
        <v>-7.5449890513612616E-2</v>
      </c>
      <c r="AM85" s="165">
        <f t="shared" si="31"/>
        <v>-5.4402745999170339E-2</v>
      </c>
      <c r="AN85" s="179">
        <f t="shared" si="32"/>
        <v>-6.039670611752708E-3</v>
      </c>
      <c r="AO85" s="179">
        <f t="shared" si="24"/>
        <v>3.4932451673835255E-2</v>
      </c>
      <c r="AP85" s="179">
        <f t="shared" si="25"/>
        <v>4.4080482228234449E-3</v>
      </c>
      <c r="AQ85" s="179">
        <f t="shared" si="26"/>
        <v>7.8757016113385217E-2</v>
      </c>
      <c r="AR85" s="179">
        <f t="shared" si="27"/>
        <v>9.1861379063951282E-2</v>
      </c>
      <c r="AS85" s="179">
        <f t="shared" si="28"/>
        <v>3.1803659599186643E-2</v>
      </c>
      <c r="AT85" s="179">
        <f t="shared" si="30"/>
        <v>9.0685886266434423E-2</v>
      </c>
      <c r="AU85" s="179">
        <f t="shared" si="29"/>
        <v>4.2247153808931959E-3</v>
      </c>
    </row>
    <row r="86" spans="2:47">
      <c r="B86" t="s">
        <v>324</v>
      </c>
      <c r="C86" s="141">
        <v>5.18</v>
      </c>
      <c r="D86" s="141">
        <v>5.23</v>
      </c>
      <c r="E86" s="141">
        <v>5.98</v>
      </c>
      <c r="F86" s="141">
        <v>5.96</v>
      </c>
      <c r="G86" s="141">
        <v>5.76</v>
      </c>
      <c r="H86" s="141">
        <v>6.11</v>
      </c>
      <c r="I86" s="141">
        <v>5.36</v>
      </c>
      <c r="J86" s="141">
        <v>5.85</v>
      </c>
      <c r="K86" s="141">
        <v>5.8</v>
      </c>
      <c r="L86" s="141">
        <v>5.96</v>
      </c>
      <c r="M86" s="141">
        <v>5.5</v>
      </c>
      <c r="N86" s="141">
        <v>5.84</v>
      </c>
      <c r="O86" s="141">
        <v>6.18</v>
      </c>
      <c r="P86" s="141">
        <v>6.43</v>
      </c>
      <c r="Q86" s="141">
        <v>6.14</v>
      </c>
      <c r="R86" s="141">
        <v>6.36</v>
      </c>
      <c r="S86" s="141">
        <v>6.22</v>
      </c>
      <c r="T86" s="141">
        <v>6.63</v>
      </c>
      <c r="U86" s="141">
        <v>6.5</v>
      </c>
      <c r="V86" s="141">
        <v>6.48</v>
      </c>
      <c r="W86" s="141">
        <v>6.4115612395922197</v>
      </c>
      <c r="X86" s="141">
        <v>6.2451244177399099</v>
      </c>
      <c r="Y86" s="141">
        <v>5.9584999699541497</v>
      </c>
      <c r="Z86" s="178">
        <v>5.96</v>
      </c>
      <c r="AA86" s="178">
        <v>6.29</v>
      </c>
      <c r="AB86" s="178">
        <v>6.67</v>
      </c>
      <c r="AC86" s="178">
        <v>6.89</v>
      </c>
      <c r="AD86" s="178">
        <v>6.58</v>
      </c>
      <c r="AE86" s="178">
        <v>7.54</v>
      </c>
      <c r="AF86" s="178">
        <v>7.42</v>
      </c>
      <c r="AG86" s="178">
        <v>7.86</v>
      </c>
      <c r="AH86" s="163">
        <f t="shared" si="19"/>
        <v>0.14078374455732956</v>
      </c>
      <c r="AI86" s="165">
        <f t="shared" si="20"/>
        <v>-2.4183387168944942E-2</v>
      </c>
      <c r="AJ86" s="165">
        <f t="shared" si="21"/>
        <v>-5.783737122327668E-2</v>
      </c>
      <c r="AK86" s="165">
        <f t="shared" si="22"/>
        <v>-1.0847433192066071E-2</v>
      </c>
      <c r="AL86" s="165">
        <f t="shared" si="23"/>
        <v>-0.10735066301990029</v>
      </c>
      <c r="AM86" s="165">
        <f t="shared" si="31"/>
        <v>-0.11874734971348841</v>
      </c>
      <c r="AN86" s="179">
        <f t="shared" si="32"/>
        <v>-0.13726643931887489</v>
      </c>
      <c r="AO86" s="179">
        <f t="shared" si="24"/>
        <v>-6.6066693284724337E-2</v>
      </c>
      <c r="AP86" s="179">
        <f t="shared" si="25"/>
        <v>1.4200704603731643E-2</v>
      </c>
      <c r="AQ86" s="179">
        <f t="shared" si="26"/>
        <v>0.12039720996331227</v>
      </c>
      <c r="AR86" s="179">
        <f t="shared" si="27"/>
        <v>3.8110446923757424E-2</v>
      </c>
      <c r="AS86" s="179">
        <f t="shared" si="28"/>
        <v>0.1396227085947063</v>
      </c>
      <c r="AT86" s="179">
        <f t="shared" si="30"/>
        <v>-5.1107623758214316E-2</v>
      </c>
      <c r="AU86" s="179">
        <f t="shared" si="29"/>
        <v>-0.12662131873380955</v>
      </c>
    </row>
    <row r="87" spans="2:47">
      <c r="B87" t="s">
        <v>263</v>
      </c>
      <c r="C87" s="141">
        <v>7.37</v>
      </c>
      <c r="D87" s="141">
        <v>7.45</v>
      </c>
      <c r="E87" s="141">
        <v>7.22</v>
      </c>
      <c r="F87" s="141">
        <v>8.02</v>
      </c>
      <c r="G87" s="141">
        <v>8.06</v>
      </c>
      <c r="H87" s="141">
        <v>8.0500000000000007</v>
      </c>
      <c r="I87" s="141">
        <v>8.2799999999999994</v>
      </c>
      <c r="J87" s="141">
        <v>8.27</v>
      </c>
      <c r="K87" s="141">
        <v>8.42</v>
      </c>
      <c r="L87" s="141">
        <v>7.67</v>
      </c>
      <c r="M87" s="141">
        <v>7.61</v>
      </c>
      <c r="N87" s="141">
        <v>7.69</v>
      </c>
      <c r="O87" s="141">
        <v>8.31</v>
      </c>
      <c r="P87" s="141">
        <v>8.3699999999999992</v>
      </c>
      <c r="Q87" s="141">
        <v>7.92</v>
      </c>
      <c r="R87" s="141">
        <v>7.87</v>
      </c>
      <c r="S87" s="141">
        <v>7.9</v>
      </c>
      <c r="T87" s="141">
        <v>7.99</v>
      </c>
      <c r="U87" s="141">
        <v>8.09</v>
      </c>
      <c r="V87" s="141">
        <v>8.18</v>
      </c>
      <c r="W87" s="141">
        <v>9.1840510036736802</v>
      </c>
      <c r="X87" s="141">
        <v>9.2661244159660399</v>
      </c>
      <c r="Y87" s="141">
        <v>9.1932099037127806</v>
      </c>
      <c r="Z87" s="178">
        <v>9.31</v>
      </c>
      <c r="AA87" s="178">
        <v>9.61</v>
      </c>
      <c r="AB87" s="178">
        <v>9.8000000000000007</v>
      </c>
      <c r="AC87" s="178">
        <v>10.3</v>
      </c>
      <c r="AD87" s="178">
        <v>10.59</v>
      </c>
      <c r="AE87" s="178">
        <v>11.57</v>
      </c>
      <c r="AF87" s="178">
        <v>12.24</v>
      </c>
      <c r="AG87" s="178">
        <v>13.78</v>
      </c>
      <c r="AH87" s="163">
        <f t="shared" si="19"/>
        <v>0.33786407766990278</v>
      </c>
      <c r="AI87" s="165">
        <f t="shared" si="20"/>
        <v>-6.1350662528402773E-2</v>
      </c>
      <c r="AJ87" s="165">
        <f t="shared" si="21"/>
        <v>-3.73152068062165E-2</v>
      </c>
      <c r="AK87" s="165">
        <f t="shared" si="22"/>
        <v>0.12089304159469266</v>
      </c>
      <c r="AL87" s="165">
        <f t="shared" si="23"/>
        <v>0.11041514869634686</v>
      </c>
      <c r="AM87" s="165">
        <f t="shared" si="31"/>
        <v>0.10092745521575003</v>
      </c>
      <c r="AN87" s="179">
        <f t="shared" si="32"/>
        <v>8.1122283552325758E-2</v>
      </c>
      <c r="AO87" s="179">
        <f t="shared" si="24"/>
        <v>-7.2779290096226801E-4</v>
      </c>
      <c r="AP87" s="179">
        <f t="shared" si="25"/>
        <v>3.7833837961337435E-3</v>
      </c>
      <c r="AQ87" s="179">
        <f t="shared" si="26"/>
        <v>8.4458039920002406E-2</v>
      </c>
      <c r="AR87" s="179">
        <f t="shared" si="27"/>
        <v>7.1570174862972569E-2</v>
      </c>
      <c r="AS87" s="179">
        <f t="shared" si="28"/>
        <v>0.14484878305013751</v>
      </c>
      <c r="AT87" s="179">
        <f t="shared" si="30"/>
        <v>8.5428189967575785E-2</v>
      </c>
      <c r="AU87" s="179">
        <f t="shared" si="29"/>
        <v>7.0459014378763674E-2</v>
      </c>
    </row>
    <row r="88" spans="2:47">
      <c r="B88" t="s">
        <v>325</v>
      </c>
      <c r="C88" s="141">
        <v>3.24</v>
      </c>
      <c r="D88" s="141">
        <v>3.29</v>
      </c>
      <c r="E88" s="141">
        <v>3.24</v>
      </c>
      <c r="F88" s="141">
        <v>3.22</v>
      </c>
      <c r="G88" s="141">
        <v>3.39</v>
      </c>
      <c r="H88" s="141">
        <v>3.59</v>
      </c>
      <c r="I88" s="141">
        <v>4.28</v>
      </c>
      <c r="J88" s="141">
        <v>4.4400000000000004</v>
      </c>
      <c r="K88" s="141">
        <v>4.3099999999999996</v>
      </c>
      <c r="L88" s="141">
        <v>4.37</v>
      </c>
      <c r="M88" s="141">
        <v>4.3499999999999996</v>
      </c>
      <c r="N88" s="141">
        <v>4.28</v>
      </c>
      <c r="O88" s="141">
        <v>4.1900000000000004</v>
      </c>
      <c r="P88" s="141">
        <v>4.45</v>
      </c>
      <c r="Q88" s="141">
        <v>4.41</v>
      </c>
      <c r="R88" s="141">
        <v>4.41</v>
      </c>
      <c r="S88" s="141">
        <v>4.62</v>
      </c>
      <c r="T88" s="141">
        <v>4.8899999999999997</v>
      </c>
      <c r="U88" s="141">
        <v>4.8499999999999996</v>
      </c>
      <c r="V88" s="141">
        <v>5.13</v>
      </c>
      <c r="W88" s="141">
        <v>5.21</v>
      </c>
      <c r="X88" s="141">
        <v>5.09</v>
      </c>
      <c r="Y88" s="141">
        <v>5.09</v>
      </c>
      <c r="Z88" s="178">
        <v>4.87</v>
      </c>
      <c r="AA88" s="178">
        <v>5.25</v>
      </c>
      <c r="AB88" s="178">
        <v>5.71</v>
      </c>
      <c r="AC88" s="178">
        <v>5.79</v>
      </c>
      <c r="AD88" s="178">
        <v>5.6</v>
      </c>
      <c r="AE88" s="178">
        <v>5.38</v>
      </c>
      <c r="AF88" s="178">
        <v>5.38</v>
      </c>
      <c r="AG88" s="178">
        <v>5.42</v>
      </c>
      <c r="AH88" s="163">
        <f t="shared" si="19"/>
        <v>-6.3903281519861854E-2</v>
      </c>
      <c r="AI88" s="165">
        <f t="shared" si="20"/>
        <v>1.6957933637336137E-2</v>
      </c>
      <c r="AJ88" s="165">
        <f t="shared" si="21"/>
        <v>8.6560010370870327E-2</v>
      </c>
      <c r="AK88" s="165">
        <f t="shared" si="22"/>
        <v>8.6060567569474805E-2</v>
      </c>
      <c r="AL88" s="165">
        <f t="shared" si="23"/>
        <v>-8.400251793373989E-3</v>
      </c>
      <c r="AM88" s="165">
        <f t="shared" si="31"/>
        <v>1.4044883299116684E-2</v>
      </c>
      <c r="AN88" s="179">
        <f t="shared" si="32"/>
        <v>-0.10770178694720486</v>
      </c>
      <c r="AO88" s="179">
        <f t="shared" si="24"/>
        <v>-3.9429456031900165E-2</v>
      </c>
      <c r="AP88" s="179">
        <f t="shared" si="25"/>
        <v>6.7975004853910684E-2</v>
      </c>
      <c r="AQ88" s="179">
        <f t="shared" si="26"/>
        <v>0.10159047065686017</v>
      </c>
      <c r="AR88" s="179">
        <f t="shared" si="27"/>
        <v>8.3980931881655951E-2</v>
      </c>
      <c r="AS88" s="179">
        <f t="shared" si="28"/>
        <v>-3.4343526547999458E-2</v>
      </c>
      <c r="AT88" s="179">
        <f t="shared" si="30"/>
        <v>-0.22134474687791542</v>
      </c>
      <c r="AU88" s="179">
        <f t="shared" si="29"/>
        <v>-0.33130834481100097</v>
      </c>
    </row>
    <row r="89" spans="2:47">
      <c r="B89" t="s">
        <v>326</v>
      </c>
      <c r="C89" s="141">
        <v>4.3600000000000003</v>
      </c>
      <c r="D89" s="141">
        <v>4.3899999999999997</v>
      </c>
      <c r="E89" s="141">
        <v>4.2</v>
      </c>
      <c r="F89" s="141">
        <v>4.12</v>
      </c>
      <c r="G89" s="141">
        <v>4.29</v>
      </c>
      <c r="H89" s="141">
        <v>4.3499999999999996</v>
      </c>
      <c r="I89" s="141">
        <v>5.31</v>
      </c>
      <c r="J89" s="141">
        <v>5.27</v>
      </c>
      <c r="K89" s="141">
        <v>5.38</v>
      </c>
      <c r="L89" s="141">
        <v>4.91</v>
      </c>
      <c r="M89" s="141">
        <v>5.0199999999999996</v>
      </c>
      <c r="N89" s="141">
        <v>5</v>
      </c>
      <c r="O89" s="141">
        <v>5.08</v>
      </c>
      <c r="P89" s="141">
        <v>5.19</v>
      </c>
      <c r="Q89" s="141">
        <v>5.29</v>
      </c>
      <c r="R89" s="141">
        <v>5.37</v>
      </c>
      <c r="S89" s="141">
        <v>5.29</v>
      </c>
      <c r="T89" s="141">
        <v>5.32</v>
      </c>
      <c r="U89" s="141">
        <v>5.56</v>
      </c>
      <c r="V89" s="141">
        <v>5.71</v>
      </c>
      <c r="W89" s="141">
        <v>5.6607757101483802</v>
      </c>
      <c r="X89" s="141">
        <v>5.5798459002528196</v>
      </c>
      <c r="Y89" s="141">
        <v>5.6485527665131903</v>
      </c>
      <c r="Z89" s="178">
        <v>5.78</v>
      </c>
      <c r="AA89" s="178">
        <v>5.4</v>
      </c>
      <c r="AB89" s="178">
        <v>5.53</v>
      </c>
      <c r="AC89" s="178">
        <v>5.49</v>
      </c>
      <c r="AD89" s="178">
        <v>6.5</v>
      </c>
      <c r="AE89" s="178">
        <v>6.83</v>
      </c>
      <c r="AF89" s="178">
        <v>6.97</v>
      </c>
      <c r="AG89" s="178">
        <v>6.69</v>
      </c>
      <c r="AH89" s="163">
        <f t="shared" si="19"/>
        <v>0.21857923497267762</v>
      </c>
      <c r="AI89" s="165">
        <f t="shared" si="20"/>
        <v>-3.1775611450516231E-2</v>
      </c>
      <c r="AJ89" s="165">
        <f t="shared" si="21"/>
        <v>-1.3390584392174512E-2</v>
      </c>
      <c r="AK89" s="165">
        <f t="shared" si="22"/>
        <v>2.8444866167888744E-2</v>
      </c>
      <c r="AL89" s="165">
        <f t="shared" si="23"/>
        <v>-4.568329611598157E-4</v>
      </c>
      <c r="AM89" s="165">
        <f t="shared" si="31"/>
        <v>-1.9512896216236964E-2</v>
      </c>
      <c r="AN89" s="179">
        <f t="shared" si="32"/>
        <v>-4.4760331342831E-2</v>
      </c>
      <c r="AO89" s="179">
        <f t="shared" si="24"/>
        <v>-9.3174132681940164E-2</v>
      </c>
      <c r="AP89" s="179">
        <f t="shared" si="25"/>
        <v>-6.2765664502809501E-2</v>
      </c>
      <c r="AQ89" s="179">
        <f t="shared" si="26"/>
        <v>-6.4003713816138508E-2</v>
      </c>
      <c r="AR89" s="179">
        <f t="shared" si="27"/>
        <v>5.8651075334616373E-2</v>
      </c>
      <c r="AS89" s="179">
        <f t="shared" si="28"/>
        <v>0.20570938350491053</v>
      </c>
      <c r="AT89" s="179">
        <f t="shared" si="30"/>
        <v>9.6846428148924246E-2</v>
      </c>
      <c r="AU89" s="179">
        <f t="shared" si="29"/>
        <v>-4.8825828318461495E-2</v>
      </c>
    </row>
    <row r="90" spans="2:47">
      <c r="B90" t="s">
        <v>327</v>
      </c>
      <c r="C90" s="141">
        <v>5.57</v>
      </c>
      <c r="D90" s="141">
        <v>5.5</v>
      </c>
      <c r="E90" s="141">
        <v>5.46</v>
      </c>
      <c r="F90" s="141">
        <v>6.16</v>
      </c>
      <c r="G90" s="141">
        <v>6.27</v>
      </c>
      <c r="H90" s="141">
        <v>6.05</v>
      </c>
      <c r="I90" s="141">
        <v>6</v>
      </c>
      <c r="J90" s="141">
        <v>6.47</v>
      </c>
      <c r="K90" s="141">
        <v>5.87</v>
      </c>
      <c r="L90" s="141">
        <v>6.07</v>
      </c>
      <c r="M90" s="141">
        <v>6.08</v>
      </c>
      <c r="N90" s="141">
        <v>6.17</v>
      </c>
      <c r="O90" s="141">
        <v>5.94</v>
      </c>
      <c r="P90" s="141">
        <v>5.96</v>
      </c>
      <c r="Q90" s="141">
        <v>5.93</v>
      </c>
      <c r="R90" s="141">
        <v>5.85</v>
      </c>
      <c r="S90" s="141">
        <v>6</v>
      </c>
      <c r="T90" s="141">
        <v>6.21</v>
      </c>
      <c r="U90" s="141">
        <v>6.11</v>
      </c>
      <c r="V90" s="141">
        <v>6.35</v>
      </c>
      <c r="W90" s="141">
        <v>6.57</v>
      </c>
      <c r="X90" s="141">
        <v>6.54</v>
      </c>
      <c r="Y90" s="141">
        <v>5.99</v>
      </c>
      <c r="Z90" s="178">
        <v>6</v>
      </c>
      <c r="AA90" s="178">
        <v>6.07</v>
      </c>
      <c r="AB90" s="178">
        <v>6.17</v>
      </c>
      <c r="AC90" s="178">
        <v>5.97</v>
      </c>
      <c r="AD90" s="178">
        <v>6.67</v>
      </c>
      <c r="AE90" s="178">
        <v>7.19</v>
      </c>
      <c r="AF90" s="178">
        <v>7.58</v>
      </c>
      <c r="AG90" s="178">
        <v>7.98</v>
      </c>
      <c r="AH90" s="163">
        <f t="shared" si="19"/>
        <v>0.33668341708542726</v>
      </c>
      <c r="AI90" s="165">
        <f t="shared" si="20"/>
        <v>-5.2461177458479141E-2</v>
      </c>
      <c r="AJ90" s="165">
        <f t="shared" si="21"/>
        <v>8.7647897185068879E-3</v>
      </c>
      <c r="AK90" s="165">
        <f t="shared" si="22"/>
        <v>5.3354939863847164E-2</v>
      </c>
      <c r="AL90" s="165">
        <f t="shared" si="23"/>
        <v>3.8400493239609812E-3</v>
      </c>
      <c r="AM90" s="165">
        <f t="shared" si="31"/>
        <v>-5.5079587316909165E-2</v>
      </c>
      <c r="AN90" s="179">
        <f t="shared" si="32"/>
        <v>-0.11213763597484831</v>
      </c>
      <c r="AO90" s="179">
        <f t="shared" si="24"/>
        <v>-0.1232104999791156</v>
      </c>
      <c r="AP90" s="179">
        <f t="shared" si="25"/>
        <v>-0.11040738431235048</v>
      </c>
      <c r="AQ90" s="179">
        <f t="shared" si="26"/>
        <v>-3.9272985463523959E-2</v>
      </c>
      <c r="AR90" s="179">
        <f t="shared" si="27"/>
        <v>4.5750267952840165E-2</v>
      </c>
      <c r="AS90" s="179">
        <f t="shared" si="28"/>
        <v>0.12540857198498873</v>
      </c>
      <c r="AT90" s="179">
        <f t="shared" si="30"/>
        <v>6.4973719686756914E-2</v>
      </c>
      <c r="AU90" s="179">
        <f t="shared" si="29"/>
        <v>6.927835379428815E-2</v>
      </c>
    </row>
    <row r="91" spans="2:47">
      <c r="B91" t="s">
        <v>328</v>
      </c>
      <c r="C91" s="141">
        <v>4.96</v>
      </c>
      <c r="D91" s="141">
        <v>4.9800000000000004</v>
      </c>
      <c r="E91" s="141">
        <v>4.9000000000000004</v>
      </c>
      <c r="F91" s="141">
        <v>4.87</v>
      </c>
      <c r="G91" s="141">
        <v>4.83</v>
      </c>
      <c r="H91" s="141">
        <v>4.84</v>
      </c>
      <c r="I91" s="141">
        <v>4.8899999999999997</v>
      </c>
      <c r="J91" s="141">
        <v>4.83</v>
      </c>
      <c r="K91" s="141">
        <v>4.83</v>
      </c>
      <c r="L91" s="141">
        <v>4.8499999999999996</v>
      </c>
      <c r="M91" s="141">
        <v>4.87</v>
      </c>
      <c r="N91" s="141">
        <v>4.87</v>
      </c>
      <c r="O91" s="141">
        <v>4.78</v>
      </c>
      <c r="P91" s="141">
        <v>4.8499999999999996</v>
      </c>
      <c r="Q91" s="141">
        <v>4.6500000000000004</v>
      </c>
      <c r="R91" s="141">
        <v>4.8499999999999996</v>
      </c>
      <c r="S91" s="141">
        <v>4.33</v>
      </c>
      <c r="T91" s="141">
        <v>5.53</v>
      </c>
      <c r="U91" s="141">
        <v>5.48</v>
      </c>
      <c r="V91" s="141">
        <v>5.51</v>
      </c>
      <c r="W91" s="141">
        <v>5.21</v>
      </c>
      <c r="X91" s="141">
        <v>5.32</v>
      </c>
      <c r="Y91" s="141">
        <v>5.48</v>
      </c>
      <c r="Z91" s="178">
        <v>5.4</v>
      </c>
      <c r="AA91" s="178">
        <v>5.91</v>
      </c>
      <c r="AB91" s="178">
        <v>5.91</v>
      </c>
      <c r="AC91" s="178">
        <v>5.43</v>
      </c>
      <c r="AD91" s="178">
        <v>5.53</v>
      </c>
      <c r="AE91" s="178">
        <v>5.44</v>
      </c>
      <c r="AF91" s="178">
        <v>5.7</v>
      </c>
      <c r="AG91" s="178">
        <v>5.44</v>
      </c>
      <c r="AH91" s="163">
        <f t="shared" si="19"/>
        <v>1.8416206261511372E-3</v>
      </c>
      <c r="AI91" s="165">
        <f t="shared" si="20"/>
        <v>9.5679314662864751E-2</v>
      </c>
      <c r="AJ91" s="165">
        <f t="shared" si="21"/>
        <v>5.9377178475225584E-2</v>
      </c>
      <c r="AK91" s="165">
        <f t="shared" si="22"/>
        <v>0.16158819621488635</v>
      </c>
      <c r="AL91" s="165">
        <f t="shared" si="23"/>
        <v>-8.7274730838700312E-2</v>
      </c>
      <c r="AM91" s="165">
        <f t="shared" si="31"/>
        <v>-3.5439652783357589E-2</v>
      </c>
      <c r="AN91" s="179">
        <f t="shared" si="32"/>
        <v>-7.6983228097974435E-2</v>
      </c>
      <c r="AO91" s="179">
        <f t="shared" si="24"/>
        <v>8.7250006540076835E-2</v>
      </c>
      <c r="AP91" s="179">
        <f t="shared" si="25"/>
        <v>5.7069794874147858E-2</v>
      </c>
      <c r="AQ91" s="179">
        <f t="shared" si="26"/>
        <v>-4.5058174891158875E-2</v>
      </c>
      <c r="AR91" s="179">
        <f t="shared" si="27"/>
        <v>-4.1842324639752432E-2</v>
      </c>
      <c r="AS91" s="179">
        <f t="shared" si="28"/>
        <v>-0.1386316580442527</v>
      </c>
      <c r="AT91" s="179">
        <f t="shared" si="30"/>
        <v>-0.1990843967930167</v>
      </c>
      <c r="AU91" s="179">
        <f t="shared" si="29"/>
        <v>-0.26556344266498799</v>
      </c>
    </row>
    <row r="101" spans="1:19">
      <c r="A101" t="s">
        <v>444</v>
      </c>
    </row>
    <row r="102" spans="1:19">
      <c r="A102" s="6" t="s">
        <v>218</v>
      </c>
    </row>
    <row r="104" spans="1:19">
      <c r="A104" t="s">
        <v>433</v>
      </c>
      <c r="B104">
        <v>161.9</v>
      </c>
    </row>
    <row r="105" spans="1:19">
      <c r="A105" t="s">
        <v>451</v>
      </c>
      <c r="B105">
        <v>195.3</v>
      </c>
      <c r="S105" s="196">
        <f>(B105-B104)/B104</f>
        <v>0.20630018529956767</v>
      </c>
    </row>
  </sheetData>
  <mergeCells count="3">
    <mergeCell ref="AI9:AM9"/>
    <mergeCell ref="AV9:AX9"/>
    <mergeCell ref="A1:B1"/>
  </mergeCells>
  <phoneticPr fontId="45" type="noConversion"/>
  <conditionalFormatting sqref="AH11:AH91">
    <cfRule type="cellIs" dxfId="40" priority="12" operator="lessThan">
      <formula>0</formula>
    </cfRule>
    <cfRule type="cellIs" dxfId="39" priority="13" operator="greaterThan">
      <formula>0</formula>
    </cfRule>
  </conditionalFormatting>
  <conditionalFormatting sqref="AN12:AS91">
    <cfRule type="cellIs" dxfId="38" priority="3" operator="greaterThan">
      <formula>0.25</formula>
    </cfRule>
  </conditionalFormatting>
  <conditionalFormatting sqref="AT12:AU91">
    <cfRule type="cellIs" dxfId="37" priority="1" operator="greaterThan">
      <formula>0.25</formula>
    </cfRule>
  </conditionalFormatting>
  <hyperlinks>
    <hyperlink ref="B6" r:id="rId1" xr:uid="{00000000-0004-0000-0600-000000000000}"/>
    <hyperlink ref="A102" r:id="rId2" xr:uid="{00000000-0004-0000-0600-000001000000}"/>
  </hyperlinks>
  <pageMargins left="0.7" right="0.7" top="0.75" bottom="0.75" header="0.3" footer="0.3"/>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M214"/>
  <sheetViews>
    <sheetView topLeftCell="A146" workbookViewId="0">
      <selection activeCell="A12" sqref="A12"/>
    </sheetView>
  </sheetViews>
  <sheetFormatPr defaultColWidth="8.81640625" defaultRowHeight="14.5"/>
  <cols>
    <col min="1" max="1" width="20.26953125" bestFit="1" customWidth="1"/>
    <col min="2" max="2" width="13" customWidth="1"/>
    <col min="3" max="3" width="12.26953125" bestFit="1" customWidth="1"/>
    <col min="4" max="4" width="15.7265625" customWidth="1"/>
    <col min="5" max="5" width="22.453125" customWidth="1"/>
    <col min="6" max="6" width="9.26953125" bestFit="1" customWidth="1"/>
    <col min="7" max="7" width="14.453125" bestFit="1" customWidth="1"/>
  </cols>
  <sheetData>
    <row r="1" spans="1:13">
      <c r="A1" s="228" t="s">
        <v>224</v>
      </c>
      <c r="B1" s="229"/>
      <c r="C1" s="229"/>
      <c r="D1" s="229"/>
      <c r="E1" s="229"/>
    </row>
    <row r="3" spans="1:13">
      <c r="A3" s="80" t="s">
        <v>1</v>
      </c>
      <c r="B3" s="24" t="s">
        <v>126</v>
      </c>
      <c r="C3" s="24"/>
      <c r="D3" s="24"/>
      <c r="E3" s="24"/>
      <c r="F3" s="24"/>
      <c r="G3" s="24"/>
      <c r="H3" s="24"/>
      <c r="I3" s="24"/>
      <c r="J3" s="24"/>
      <c r="K3" s="24"/>
      <c r="L3" s="24"/>
      <c r="M3" s="24"/>
    </row>
    <row r="4" spans="1:13">
      <c r="A4" s="80" t="s">
        <v>50</v>
      </c>
      <c r="B4" s="45" t="s">
        <v>127</v>
      </c>
      <c r="C4" s="24"/>
      <c r="D4" s="24"/>
      <c r="E4" s="24"/>
      <c r="F4" s="24"/>
      <c r="G4" s="24"/>
      <c r="H4" s="69"/>
      <c r="I4" s="24"/>
      <c r="J4" s="24"/>
      <c r="K4" s="24"/>
      <c r="L4" s="24"/>
      <c r="M4" s="24"/>
    </row>
    <row r="5" spans="1:13">
      <c r="A5" s="80" t="s">
        <v>4</v>
      </c>
      <c r="B5" s="24" t="s">
        <v>375</v>
      </c>
      <c r="C5" s="24"/>
      <c r="D5" s="24"/>
      <c r="E5" s="24"/>
      <c r="F5" s="24"/>
      <c r="G5" s="24"/>
      <c r="H5" s="24"/>
      <c r="I5" s="24"/>
      <c r="J5" s="24"/>
      <c r="K5" s="24"/>
      <c r="L5" s="24"/>
      <c r="M5" s="24"/>
    </row>
    <row r="6" spans="1:13">
      <c r="A6" s="80" t="s">
        <v>6</v>
      </c>
      <c r="B6" s="24" t="s">
        <v>125</v>
      </c>
      <c r="C6" s="24"/>
      <c r="D6" s="24"/>
      <c r="E6" s="24"/>
      <c r="F6" s="24"/>
      <c r="G6" s="24"/>
      <c r="H6" s="24"/>
      <c r="I6" s="24"/>
      <c r="J6" s="24"/>
      <c r="K6" s="24"/>
      <c r="L6" s="24"/>
      <c r="M6" s="24"/>
    </row>
    <row r="7" spans="1:13">
      <c r="A7" s="80" t="s">
        <v>7</v>
      </c>
      <c r="B7" s="24" t="s">
        <v>128</v>
      </c>
      <c r="C7" s="24"/>
      <c r="D7" s="24"/>
      <c r="E7" s="24"/>
      <c r="F7" s="24"/>
      <c r="G7" s="24"/>
      <c r="H7" s="24"/>
      <c r="I7" s="24"/>
      <c r="J7" s="24"/>
      <c r="K7" s="24"/>
      <c r="L7" s="24"/>
      <c r="M7" s="24"/>
    </row>
    <row r="8" spans="1:13">
      <c r="A8" s="80" t="s">
        <v>129</v>
      </c>
      <c r="B8" s="24" t="s">
        <v>130</v>
      </c>
      <c r="C8" s="24"/>
      <c r="D8" s="24"/>
      <c r="E8" s="24"/>
      <c r="F8" s="24"/>
      <c r="G8" s="24"/>
      <c r="H8" s="24"/>
      <c r="I8" s="24"/>
      <c r="J8" s="24"/>
      <c r="K8" s="24"/>
      <c r="L8" s="24"/>
      <c r="M8" s="24"/>
    </row>
    <row r="9" spans="1:13">
      <c r="A9" s="80" t="s">
        <v>110</v>
      </c>
      <c r="B9" s="24" t="s">
        <v>128</v>
      </c>
      <c r="C9" s="24"/>
      <c r="D9" s="24"/>
      <c r="E9" s="24"/>
      <c r="F9" s="24"/>
      <c r="G9" s="24"/>
      <c r="H9" s="24"/>
      <c r="I9" s="24"/>
      <c r="J9" s="24"/>
      <c r="K9" s="24"/>
      <c r="L9" s="24"/>
      <c r="M9" s="24"/>
    </row>
    <row r="10" spans="1:13">
      <c r="A10" s="80" t="s">
        <v>215</v>
      </c>
      <c r="B10" s="6" t="s">
        <v>230</v>
      </c>
      <c r="C10" s="24"/>
      <c r="D10" s="24"/>
      <c r="E10" s="24"/>
      <c r="F10" s="24"/>
      <c r="G10" s="24"/>
      <c r="H10" s="24"/>
      <c r="I10" s="24"/>
      <c r="J10" s="24"/>
      <c r="K10" s="24"/>
      <c r="L10" s="24"/>
      <c r="M10" s="24"/>
    </row>
    <row r="11" spans="1:13">
      <c r="A11" s="80" t="s">
        <v>216</v>
      </c>
      <c r="B11" s="24" t="s">
        <v>374</v>
      </c>
    </row>
    <row r="12" spans="1:13">
      <c r="A12" s="214" t="s">
        <v>467</v>
      </c>
    </row>
    <row r="13" spans="1:13" ht="29">
      <c r="A13" s="25" t="s">
        <v>15</v>
      </c>
      <c r="B13" s="25" t="s">
        <v>16</v>
      </c>
      <c r="C13" s="25" t="s">
        <v>17</v>
      </c>
      <c r="D13" s="25" t="s">
        <v>52</v>
      </c>
      <c r="E13" s="73" t="s">
        <v>217</v>
      </c>
      <c r="F13" s="24"/>
      <c r="G13" s="24"/>
      <c r="H13" s="24"/>
      <c r="I13" s="24"/>
      <c r="J13" s="24"/>
      <c r="K13" s="24"/>
      <c r="L13" s="24"/>
      <c r="M13" s="24"/>
    </row>
    <row r="14" spans="1:13" hidden="1">
      <c r="A14">
        <v>2004</v>
      </c>
      <c r="B14" t="s">
        <v>122</v>
      </c>
      <c r="C14" t="s">
        <v>219</v>
      </c>
      <c r="D14" s="77">
        <v>154.5</v>
      </c>
      <c r="E14" s="76"/>
      <c r="F14" s="24"/>
      <c r="G14" s="24"/>
      <c r="H14" s="24"/>
      <c r="I14" s="24"/>
      <c r="J14" s="24"/>
      <c r="K14" s="24"/>
      <c r="L14" s="24"/>
      <c r="M14" s="24"/>
    </row>
    <row r="15" spans="1:13" hidden="1">
      <c r="A15">
        <v>2005</v>
      </c>
      <c r="B15" t="s">
        <v>111</v>
      </c>
      <c r="D15" s="77">
        <v>155.4</v>
      </c>
      <c r="E15" s="76"/>
      <c r="F15" s="24"/>
      <c r="G15" s="24"/>
      <c r="H15" s="24"/>
      <c r="I15" s="24"/>
      <c r="J15" s="24"/>
      <c r="K15" s="24"/>
      <c r="L15" s="24"/>
      <c r="M15" s="24"/>
    </row>
    <row r="16" spans="1:13" hidden="1">
      <c r="A16">
        <v>2005</v>
      </c>
      <c r="B16" t="s">
        <v>112</v>
      </c>
      <c r="D16" s="77">
        <v>155.30000000000001</v>
      </c>
      <c r="E16" s="76"/>
      <c r="F16" s="24"/>
      <c r="G16" s="24"/>
      <c r="H16" s="24"/>
      <c r="I16" s="24"/>
      <c r="J16" s="24"/>
      <c r="K16" s="24"/>
      <c r="L16" s="24"/>
      <c r="M16" s="24"/>
    </row>
    <row r="17" spans="1:13" hidden="1">
      <c r="A17">
        <v>2005</v>
      </c>
      <c r="B17" t="s">
        <v>113</v>
      </c>
      <c r="C17" t="s">
        <v>173</v>
      </c>
      <c r="D17" s="77">
        <v>155.6</v>
      </c>
      <c r="E17" s="76"/>
      <c r="F17" s="24"/>
      <c r="G17" s="24"/>
      <c r="H17" s="24"/>
      <c r="I17" s="24"/>
      <c r="J17" s="24"/>
      <c r="K17" s="24"/>
      <c r="L17" s="24"/>
      <c r="M17" s="24"/>
    </row>
    <row r="18" spans="1:13" hidden="1">
      <c r="A18">
        <v>2005</v>
      </c>
      <c r="B18" t="s">
        <v>114</v>
      </c>
      <c r="D18" s="77">
        <v>156</v>
      </c>
      <c r="E18" s="76"/>
    </row>
    <row r="19" spans="1:13" hidden="1">
      <c r="A19">
        <v>2005</v>
      </c>
      <c r="B19" t="s">
        <v>115</v>
      </c>
      <c r="D19" s="77">
        <v>156.4</v>
      </c>
      <c r="E19" s="76"/>
    </row>
    <row r="20" spans="1:13" hidden="1">
      <c r="A20">
        <v>2005</v>
      </c>
      <c r="B20" t="s">
        <v>116</v>
      </c>
      <c r="C20" t="s">
        <v>220</v>
      </c>
      <c r="D20" s="77">
        <v>156.19999999999999</v>
      </c>
      <c r="E20" s="76"/>
    </row>
    <row r="21" spans="1:13" hidden="1">
      <c r="A21">
        <v>2005</v>
      </c>
      <c r="B21" t="s">
        <v>117</v>
      </c>
      <c r="D21" s="77">
        <v>156.80000000000001</v>
      </c>
      <c r="E21" s="76"/>
    </row>
    <row r="22" spans="1:13" hidden="1">
      <c r="A22">
        <v>2005</v>
      </c>
      <c r="B22" t="s">
        <v>118</v>
      </c>
      <c r="D22" s="77">
        <v>156.9</v>
      </c>
      <c r="E22" s="76"/>
    </row>
    <row r="23" spans="1:13" hidden="1">
      <c r="A23">
        <v>2005</v>
      </c>
      <c r="B23" t="s">
        <v>119</v>
      </c>
      <c r="C23" t="s">
        <v>221</v>
      </c>
      <c r="D23" s="77">
        <v>157.1</v>
      </c>
      <c r="E23" s="75"/>
    </row>
    <row r="24" spans="1:13" hidden="1">
      <c r="A24">
        <v>2005</v>
      </c>
      <c r="B24" t="s">
        <v>120</v>
      </c>
      <c r="D24" s="77">
        <v>156.80000000000001</v>
      </c>
      <c r="E24" s="76"/>
    </row>
    <row r="25" spans="1:13" hidden="1">
      <c r="A25">
        <v>2005</v>
      </c>
      <c r="B25" t="s">
        <v>121</v>
      </c>
      <c r="D25" s="77">
        <v>156.80000000000001</v>
      </c>
      <c r="E25" s="76"/>
    </row>
    <row r="26" spans="1:13">
      <c r="A26">
        <v>2005</v>
      </c>
      <c r="B26" t="s">
        <v>122</v>
      </c>
      <c r="C26" t="s">
        <v>174</v>
      </c>
      <c r="D26" s="77">
        <v>156.80000000000001</v>
      </c>
      <c r="E26" s="160">
        <f>(D26-D14)/D14</f>
        <v>1.4886731391585833E-2</v>
      </c>
    </row>
    <row r="27" spans="1:13" hidden="1">
      <c r="A27">
        <v>2006</v>
      </c>
      <c r="B27" t="s">
        <v>111</v>
      </c>
      <c r="D27" s="77">
        <v>157.5</v>
      </c>
      <c r="E27" s="76"/>
    </row>
    <row r="28" spans="1:13" hidden="1">
      <c r="A28">
        <v>2006</v>
      </c>
      <c r="B28" t="s">
        <v>112</v>
      </c>
      <c r="D28" s="77">
        <v>158</v>
      </c>
      <c r="E28" s="76"/>
    </row>
    <row r="29" spans="1:13">
      <c r="A29">
        <v>2006</v>
      </c>
      <c r="B29" t="s">
        <v>113</v>
      </c>
      <c r="C29" t="s">
        <v>175</v>
      </c>
      <c r="D29" s="77">
        <v>158.4</v>
      </c>
      <c r="E29" s="160">
        <f>(D29-D17)/D17</f>
        <v>1.7994858611825267E-2</v>
      </c>
    </row>
    <row r="30" spans="1:13" hidden="1">
      <c r="A30">
        <v>2006</v>
      </c>
      <c r="B30" t="s">
        <v>114</v>
      </c>
      <c r="D30" s="77">
        <v>158.5</v>
      </c>
      <c r="E30" s="76"/>
    </row>
    <row r="31" spans="1:13" hidden="1">
      <c r="A31">
        <v>2006</v>
      </c>
      <c r="B31" t="s">
        <v>115</v>
      </c>
      <c r="D31" s="77">
        <v>158.9</v>
      </c>
      <c r="E31" s="76"/>
    </row>
    <row r="32" spans="1:13">
      <c r="A32">
        <v>2006</v>
      </c>
      <c r="B32" t="s">
        <v>116</v>
      </c>
      <c r="C32" t="s">
        <v>176</v>
      </c>
      <c r="D32" s="77">
        <v>159</v>
      </c>
      <c r="E32" s="160">
        <f>(D32-D20)/D20</f>
        <v>1.7925736235595464E-2</v>
      </c>
    </row>
    <row r="33" spans="1:5" hidden="1">
      <c r="A33">
        <v>2006</v>
      </c>
      <c r="B33" t="s">
        <v>117</v>
      </c>
      <c r="D33" s="77">
        <v>158.1</v>
      </c>
      <c r="E33" s="76"/>
    </row>
    <row r="34" spans="1:5" hidden="1">
      <c r="A34">
        <v>2006</v>
      </c>
      <c r="B34" t="s">
        <v>118</v>
      </c>
      <c r="D34" s="77">
        <v>158.69999999999999</v>
      </c>
      <c r="E34" s="76"/>
    </row>
    <row r="35" spans="1:5">
      <c r="A35">
        <v>2006</v>
      </c>
      <c r="B35" t="s">
        <v>119</v>
      </c>
      <c r="C35" t="s">
        <v>177</v>
      </c>
      <c r="D35" s="77">
        <v>159.19999999999999</v>
      </c>
      <c r="E35" s="160">
        <f>(D35-D23)/D23</f>
        <v>1.3367281985996146E-2</v>
      </c>
    </row>
    <row r="36" spans="1:5" hidden="1">
      <c r="A36">
        <v>2006</v>
      </c>
      <c r="B36" t="s">
        <v>120</v>
      </c>
      <c r="D36" s="77">
        <v>158.5</v>
      </c>
      <c r="E36" s="76"/>
    </row>
    <row r="37" spans="1:5" hidden="1">
      <c r="A37">
        <v>2006</v>
      </c>
      <c r="B37" t="s">
        <v>121</v>
      </c>
      <c r="D37" s="77">
        <v>159.9</v>
      </c>
      <c r="E37" s="76"/>
    </row>
    <row r="38" spans="1:5">
      <c r="A38">
        <v>2006</v>
      </c>
      <c r="B38" t="s">
        <v>122</v>
      </c>
      <c r="C38" t="s">
        <v>178</v>
      </c>
      <c r="D38" s="77">
        <v>160</v>
      </c>
      <c r="E38" s="160">
        <f>(D38-D26)/D26</f>
        <v>2.0408163265306048E-2</v>
      </c>
    </row>
    <row r="39" spans="1:5" hidden="1">
      <c r="A39">
        <v>2007</v>
      </c>
      <c r="B39" t="s">
        <v>111</v>
      </c>
      <c r="D39" s="77">
        <v>160.19999999999999</v>
      </c>
      <c r="E39" s="76"/>
    </row>
    <row r="40" spans="1:5" hidden="1">
      <c r="A40">
        <v>2007</v>
      </c>
      <c r="B40" t="s">
        <v>112</v>
      </c>
      <c r="D40" s="77">
        <v>160.9</v>
      </c>
      <c r="E40" s="76"/>
    </row>
    <row r="41" spans="1:5">
      <c r="A41">
        <v>2007</v>
      </c>
      <c r="B41" t="s">
        <v>113</v>
      </c>
      <c r="C41" t="s">
        <v>179</v>
      </c>
      <c r="D41" s="77">
        <v>160.9</v>
      </c>
      <c r="E41" s="160">
        <f>(D41-D29)/D29</f>
        <v>1.5782828282828284E-2</v>
      </c>
    </row>
    <row r="42" spans="1:5" hidden="1">
      <c r="A42">
        <v>2007</v>
      </c>
      <c r="B42" t="s">
        <v>114</v>
      </c>
      <c r="D42" s="77">
        <v>161</v>
      </c>
      <c r="E42" s="76"/>
    </row>
    <row r="43" spans="1:5" hidden="1">
      <c r="A43">
        <v>2007</v>
      </c>
      <c r="B43" t="s">
        <v>115</v>
      </c>
      <c r="D43" s="77">
        <v>161.4</v>
      </c>
      <c r="E43" s="76"/>
    </row>
    <row r="44" spans="1:5">
      <c r="A44">
        <v>2007</v>
      </c>
      <c r="B44" t="s">
        <v>116</v>
      </c>
      <c r="C44" t="s">
        <v>180</v>
      </c>
      <c r="D44" s="77">
        <v>161.69999999999999</v>
      </c>
      <c r="E44" s="160">
        <f>(D44-D32)/D32</f>
        <v>1.6981132075471625E-2</v>
      </c>
    </row>
    <row r="45" spans="1:5" hidden="1">
      <c r="A45">
        <v>2007</v>
      </c>
      <c r="B45" t="s">
        <v>117</v>
      </c>
      <c r="D45" s="77">
        <v>162.1</v>
      </c>
      <c r="E45" s="76"/>
    </row>
    <row r="46" spans="1:5" hidden="1">
      <c r="A46">
        <v>2007</v>
      </c>
      <c r="B46" t="s">
        <v>118</v>
      </c>
      <c r="D46" s="77">
        <v>162.30000000000001</v>
      </c>
      <c r="E46" s="76"/>
    </row>
    <row r="47" spans="1:5">
      <c r="A47">
        <v>2007</v>
      </c>
      <c r="B47" t="s">
        <v>119</v>
      </c>
      <c r="C47" t="s">
        <v>181</v>
      </c>
      <c r="D47" s="77">
        <v>162.30000000000001</v>
      </c>
      <c r="E47" s="160">
        <f>(D47-D35)/D35</f>
        <v>1.9472361809045369E-2</v>
      </c>
    </row>
    <row r="48" spans="1:5" hidden="1">
      <c r="A48">
        <v>2007</v>
      </c>
      <c r="B48" t="s">
        <v>120</v>
      </c>
      <c r="D48" s="77">
        <v>162.9</v>
      </c>
      <c r="E48" s="76"/>
    </row>
    <row r="49" spans="1:5" hidden="1">
      <c r="A49">
        <v>2007</v>
      </c>
      <c r="B49" t="s">
        <v>121</v>
      </c>
      <c r="D49" s="77">
        <v>163.4</v>
      </c>
      <c r="E49" s="76"/>
    </row>
    <row r="50" spans="1:5">
      <c r="A50">
        <v>2007</v>
      </c>
      <c r="B50" t="s">
        <v>122</v>
      </c>
      <c r="C50" t="s">
        <v>182</v>
      </c>
      <c r="D50" s="77">
        <v>163.4</v>
      </c>
      <c r="E50" s="160">
        <f>(D50-D38)/D38</f>
        <v>2.1250000000000036E-2</v>
      </c>
    </row>
    <row r="51" spans="1:5" hidden="1">
      <c r="A51">
        <v>2008</v>
      </c>
      <c r="B51" t="s">
        <v>111</v>
      </c>
      <c r="D51" s="77">
        <v>164.1</v>
      </c>
      <c r="E51" s="76"/>
    </row>
    <row r="52" spans="1:5" hidden="1">
      <c r="A52">
        <v>2008</v>
      </c>
      <c r="B52" t="s">
        <v>112</v>
      </c>
      <c r="D52" s="77">
        <v>164.8</v>
      </c>
      <c r="E52" s="76"/>
    </row>
    <row r="53" spans="1:5">
      <c r="A53">
        <v>2008</v>
      </c>
      <c r="B53" t="s">
        <v>113</v>
      </c>
      <c r="C53" t="s">
        <v>183</v>
      </c>
      <c r="D53" s="77">
        <v>165.1</v>
      </c>
      <c r="E53" s="160">
        <f>(D53-D41)/D41</f>
        <v>2.6103169670602788E-2</v>
      </c>
    </row>
    <row r="54" spans="1:5" hidden="1">
      <c r="A54">
        <v>2008</v>
      </c>
      <c r="B54" t="s">
        <v>114</v>
      </c>
      <c r="D54" s="77">
        <v>165.8</v>
      </c>
      <c r="E54" s="76"/>
    </row>
    <row r="55" spans="1:5" hidden="1">
      <c r="A55">
        <v>2008</v>
      </c>
      <c r="B55" t="s">
        <v>115</v>
      </c>
      <c r="D55" s="77">
        <v>166.3</v>
      </c>
      <c r="E55" s="76"/>
    </row>
    <row r="56" spans="1:5">
      <c r="A56">
        <v>2008</v>
      </c>
      <c r="B56" t="s">
        <v>116</v>
      </c>
      <c r="C56" t="s">
        <v>184</v>
      </c>
      <c r="D56" s="77">
        <v>166.6</v>
      </c>
      <c r="E56" s="160">
        <f>(D56-D44)/D44</f>
        <v>3.0303030303030342E-2</v>
      </c>
    </row>
    <row r="57" spans="1:5" hidden="1">
      <c r="A57">
        <v>2008</v>
      </c>
      <c r="B57" t="s">
        <v>117</v>
      </c>
      <c r="D57" s="77">
        <v>167.4</v>
      </c>
      <c r="E57" s="76"/>
    </row>
    <row r="58" spans="1:5" hidden="1">
      <c r="A58">
        <v>2008</v>
      </c>
      <c r="B58" t="s">
        <v>118</v>
      </c>
      <c r="D58" s="77">
        <v>168.1</v>
      </c>
      <c r="E58" s="76"/>
    </row>
    <row r="59" spans="1:5">
      <c r="A59">
        <v>2008</v>
      </c>
      <c r="B59" t="s">
        <v>119</v>
      </c>
      <c r="C59" t="s">
        <v>185</v>
      </c>
      <c r="D59" s="77">
        <v>168.9</v>
      </c>
      <c r="E59" s="160">
        <f>(D59-D47)/D47</f>
        <v>4.06654343807763E-2</v>
      </c>
    </row>
    <row r="60" spans="1:5" hidden="1">
      <c r="A60">
        <v>2008</v>
      </c>
      <c r="B60" t="s">
        <v>120</v>
      </c>
      <c r="D60" s="77">
        <v>170.5</v>
      </c>
      <c r="E60" s="76"/>
    </row>
    <row r="61" spans="1:5" hidden="1">
      <c r="A61">
        <v>2008</v>
      </c>
      <c r="B61" t="s">
        <v>121</v>
      </c>
      <c r="D61" s="77">
        <v>170.4</v>
      </c>
      <c r="E61" s="76"/>
    </row>
    <row r="62" spans="1:5">
      <c r="A62">
        <v>2008</v>
      </c>
      <c r="B62" t="s">
        <v>122</v>
      </c>
      <c r="C62" t="s">
        <v>186</v>
      </c>
      <c r="D62" s="77">
        <v>170.8</v>
      </c>
      <c r="E62" s="160">
        <f>(D62-D50)/D50</f>
        <v>4.5287637698898445E-2</v>
      </c>
    </row>
    <row r="63" spans="1:5" hidden="1">
      <c r="A63">
        <v>2009</v>
      </c>
      <c r="B63" t="s">
        <v>111</v>
      </c>
      <c r="D63" s="77">
        <v>170.8</v>
      </c>
      <c r="E63" s="76"/>
    </row>
    <row r="64" spans="1:5" hidden="1">
      <c r="A64">
        <v>2009</v>
      </c>
      <c r="B64" t="s">
        <v>112</v>
      </c>
      <c r="D64" s="77">
        <v>170.9</v>
      </c>
      <c r="E64" s="76"/>
    </row>
    <row r="65" spans="1:5">
      <c r="A65">
        <v>2009</v>
      </c>
      <c r="B65" t="s">
        <v>113</v>
      </c>
      <c r="C65" t="s">
        <v>187</v>
      </c>
      <c r="D65" s="77">
        <v>171.2</v>
      </c>
      <c r="E65" s="160">
        <f>(D65-D53)/D53</f>
        <v>3.6947304663840067E-2</v>
      </c>
    </row>
    <row r="66" spans="1:5" hidden="1">
      <c r="A66">
        <v>2009</v>
      </c>
      <c r="B66" t="s">
        <v>114</v>
      </c>
      <c r="D66" s="77">
        <v>171.3</v>
      </c>
      <c r="E66" s="76"/>
    </row>
    <row r="67" spans="1:5" hidden="1">
      <c r="A67">
        <v>2009</v>
      </c>
      <c r="B67" t="s">
        <v>115</v>
      </c>
      <c r="D67" s="77">
        <v>171.2</v>
      </c>
      <c r="E67" s="76"/>
    </row>
    <row r="68" spans="1:5">
      <c r="A68">
        <v>2009</v>
      </c>
      <c r="B68" t="s">
        <v>116</v>
      </c>
      <c r="C68" t="s">
        <v>188</v>
      </c>
      <c r="D68" s="77">
        <v>171.8</v>
      </c>
      <c r="E68" s="160">
        <f>(D68-D56)/D56</f>
        <v>3.1212484993997702E-2</v>
      </c>
    </row>
    <row r="69" spans="1:5" hidden="1">
      <c r="A69">
        <v>2009</v>
      </c>
      <c r="B69" t="s">
        <v>117</v>
      </c>
      <c r="D69" s="77">
        <v>171.4</v>
      </c>
      <c r="E69" s="76"/>
    </row>
    <row r="70" spans="1:5" hidden="1">
      <c r="A70">
        <v>2009</v>
      </c>
      <c r="B70" t="s">
        <v>118</v>
      </c>
      <c r="D70" s="77">
        <v>171.8</v>
      </c>
      <c r="E70" s="76"/>
    </row>
    <row r="71" spans="1:5">
      <c r="A71">
        <v>2009</v>
      </c>
      <c r="B71" t="s">
        <v>119</v>
      </c>
      <c r="C71" t="s">
        <v>189</v>
      </c>
      <c r="D71" s="77">
        <v>171.6</v>
      </c>
      <c r="E71" s="160">
        <f>(D71-D59)/D59</f>
        <v>1.5985790408525689E-2</v>
      </c>
    </row>
    <row r="72" spans="1:5" hidden="1">
      <c r="A72">
        <v>2009</v>
      </c>
      <c r="B72" t="s">
        <v>120</v>
      </c>
      <c r="D72" s="77">
        <v>171.5</v>
      </c>
      <c r="E72" s="76"/>
    </row>
    <row r="73" spans="1:5" hidden="1">
      <c r="A73">
        <v>2009</v>
      </c>
      <c r="B73" t="s">
        <v>121</v>
      </c>
      <c r="D73" s="77">
        <v>172.1</v>
      </c>
      <c r="E73" s="76"/>
    </row>
    <row r="74" spans="1:5">
      <c r="A74">
        <v>2009</v>
      </c>
      <c r="B74" t="s">
        <v>122</v>
      </c>
      <c r="C74" t="s">
        <v>190</v>
      </c>
      <c r="D74" s="77">
        <v>172.1</v>
      </c>
      <c r="E74" s="160">
        <f>(D74-D62)/D62</f>
        <v>7.6112412177984949E-3</v>
      </c>
    </row>
    <row r="75" spans="1:5" hidden="1">
      <c r="A75">
        <v>2010</v>
      </c>
      <c r="B75" t="s">
        <v>111</v>
      </c>
      <c r="D75" s="77">
        <v>172.5</v>
      </c>
      <c r="E75" s="76"/>
    </row>
    <row r="76" spans="1:5" hidden="1">
      <c r="A76">
        <v>2010</v>
      </c>
      <c r="B76" t="s">
        <v>112</v>
      </c>
      <c r="D76" s="77">
        <v>172.6</v>
      </c>
      <c r="E76" s="76"/>
    </row>
    <row r="77" spans="1:5">
      <c r="A77">
        <v>2010</v>
      </c>
      <c r="B77" t="s">
        <v>113</v>
      </c>
      <c r="C77" t="s">
        <v>191</v>
      </c>
      <c r="D77" s="77">
        <v>172.9</v>
      </c>
      <c r="E77" s="160">
        <f>(D77-D65)/D65</f>
        <v>9.9299065420561747E-3</v>
      </c>
    </row>
    <row r="78" spans="1:5" hidden="1">
      <c r="A78">
        <v>2010</v>
      </c>
      <c r="B78" t="s">
        <v>114</v>
      </c>
      <c r="D78" s="77">
        <v>172.9</v>
      </c>
      <c r="E78" s="76"/>
    </row>
    <row r="79" spans="1:5" hidden="1">
      <c r="A79">
        <v>2010</v>
      </c>
      <c r="B79" t="s">
        <v>115</v>
      </c>
      <c r="D79" s="77">
        <v>173.4</v>
      </c>
      <c r="E79" s="76"/>
    </row>
    <row r="80" spans="1:5">
      <c r="A80">
        <v>2010</v>
      </c>
      <c r="B80" t="s">
        <v>116</v>
      </c>
      <c r="C80" t="s">
        <v>192</v>
      </c>
      <c r="D80" s="77">
        <v>173.6</v>
      </c>
      <c r="E80" s="160">
        <f>(D80-D68)/D68</f>
        <v>1.0477299185098852E-2</v>
      </c>
    </row>
    <row r="81" spans="1:5" hidden="1">
      <c r="A81">
        <v>2010</v>
      </c>
      <c r="B81" t="s">
        <v>117</v>
      </c>
      <c r="D81" s="77">
        <v>173.7</v>
      </c>
      <c r="E81" s="76"/>
    </row>
    <row r="82" spans="1:5" hidden="1">
      <c r="A82">
        <v>2010</v>
      </c>
      <c r="B82" t="s">
        <v>118</v>
      </c>
      <c r="D82" s="77">
        <v>173.9</v>
      </c>
      <c r="E82" s="76"/>
    </row>
    <row r="83" spans="1:5">
      <c r="A83">
        <v>2010</v>
      </c>
      <c r="B83" t="s">
        <v>119</v>
      </c>
      <c r="C83" t="s">
        <v>193</v>
      </c>
      <c r="D83" s="77">
        <v>174.3</v>
      </c>
      <c r="E83" s="160">
        <f>(D83-D71)/D71</f>
        <v>1.5734265734265833E-2</v>
      </c>
    </row>
    <row r="84" spans="1:5" hidden="1">
      <c r="A84">
        <v>2010</v>
      </c>
      <c r="B84" t="s">
        <v>120</v>
      </c>
      <c r="D84" s="77">
        <v>174.3</v>
      </c>
      <c r="E84" s="76"/>
    </row>
    <row r="85" spans="1:5" hidden="1">
      <c r="A85">
        <v>2010</v>
      </c>
      <c r="B85" t="s">
        <v>121</v>
      </c>
      <c r="D85" s="77">
        <v>174.3</v>
      </c>
      <c r="E85" s="76"/>
    </row>
    <row r="86" spans="1:5">
      <c r="A86">
        <v>2010</v>
      </c>
      <c r="B86" t="s">
        <v>122</v>
      </c>
      <c r="C86" t="s">
        <v>194</v>
      </c>
      <c r="D86" s="77">
        <v>174.6</v>
      </c>
      <c r="E86" s="160">
        <f>(D86-D74)/D74</f>
        <v>1.452643811737362E-2</v>
      </c>
    </row>
    <row r="87" spans="1:5" hidden="1">
      <c r="A87">
        <v>2011</v>
      </c>
      <c r="B87" t="s">
        <v>111</v>
      </c>
      <c r="D87" s="77">
        <v>175.3</v>
      </c>
      <c r="E87" s="76"/>
    </row>
    <row r="88" spans="1:5" hidden="1">
      <c r="A88">
        <v>2011</v>
      </c>
      <c r="B88" t="s">
        <v>112</v>
      </c>
      <c r="D88" s="77">
        <v>175.7</v>
      </c>
      <c r="E88" s="76"/>
    </row>
    <row r="89" spans="1:5">
      <c r="A89">
        <v>2011</v>
      </c>
      <c r="B89" t="s">
        <v>113</v>
      </c>
      <c r="C89" t="s">
        <v>195</v>
      </c>
      <c r="D89" s="77">
        <v>176.2</v>
      </c>
      <c r="E89" s="160">
        <f>(D89-D77)/D77</f>
        <v>1.9086176980913725E-2</v>
      </c>
    </row>
    <row r="90" spans="1:5" hidden="1">
      <c r="A90">
        <v>2011</v>
      </c>
      <c r="B90" t="s">
        <v>114</v>
      </c>
      <c r="D90" s="77">
        <v>176.8</v>
      </c>
      <c r="E90" s="76"/>
    </row>
    <row r="91" spans="1:5" hidden="1">
      <c r="A91">
        <v>2011</v>
      </c>
      <c r="B91" t="s">
        <v>115</v>
      </c>
      <c r="D91" s="77">
        <v>177</v>
      </c>
      <c r="E91" s="76"/>
    </row>
    <row r="92" spans="1:5">
      <c r="A92">
        <v>2011</v>
      </c>
      <c r="B92" t="s">
        <v>116</v>
      </c>
      <c r="C92" t="s">
        <v>196</v>
      </c>
      <c r="D92" s="77">
        <v>177.6</v>
      </c>
      <c r="E92" s="160">
        <f>(D92-D80)/D80</f>
        <v>2.3041474654377881E-2</v>
      </c>
    </row>
    <row r="93" spans="1:5" hidden="1">
      <c r="A93">
        <v>2011</v>
      </c>
      <c r="B93" t="s">
        <v>117</v>
      </c>
      <c r="D93" s="77">
        <v>178.2</v>
      </c>
      <c r="E93" s="76"/>
    </row>
    <row r="94" spans="1:5" hidden="1">
      <c r="A94">
        <v>2011</v>
      </c>
      <c r="B94" t="s">
        <v>118</v>
      </c>
      <c r="D94" s="77">
        <v>178.5</v>
      </c>
      <c r="E94" s="76"/>
    </row>
    <row r="95" spans="1:5">
      <c r="A95">
        <v>2011</v>
      </c>
      <c r="B95" t="s">
        <v>119</v>
      </c>
      <c r="C95" t="s">
        <v>197</v>
      </c>
      <c r="D95" s="77">
        <v>179</v>
      </c>
      <c r="E95" s="160">
        <f>(D95-D83)/D83</f>
        <v>2.696500286861726E-2</v>
      </c>
    </row>
    <row r="96" spans="1:5" hidden="1">
      <c r="A96">
        <v>2011</v>
      </c>
      <c r="B96" t="s">
        <v>120</v>
      </c>
      <c r="D96" s="77">
        <v>179.4</v>
      </c>
      <c r="E96" s="76"/>
    </row>
    <row r="97" spans="1:5" hidden="1">
      <c r="A97">
        <v>2011</v>
      </c>
      <c r="B97" t="s">
        <v>121</v>
      </c>
      <c r="D97" s="77">
        <v>179.6</v>
      </c>
      <c r="E97" s="76"/>
    </row>
    <row r="98" spans="1:5">
      <c r="A98">
        <v>2011</v>
      </c>
      <c r="B98" t="s">
        <v>122</v>
      </c>
      <c r="C98" t="s">
        <v>198</v>
      </c>
      <c r="D98" s="77">
        <v>180</v>
      </c>
      <c r="E98" s="160">
        <f>(D98-D86)/D86</f>
        <v>3.0927835051546424E-2</v>
      </c>
    </row>
    <row r="99" spans="1:5" hidden="1">
      <c r="A99">
        <v>2012</v>
      </c>
      <c r="B99" t="s">
        <v>111</v>
      </c>
      <c r="D99" s="77">
        <v>180.7</v>
      </c>
      <c r="E99" s="76"/>
    </row>
    <row r="100" spans="1:5" hidden="1">
      <c r="A100">
        <v>2012</v>
      </c>
      <c r="B100" t="s">
        <v>112</v>
      </c>
      <c r="D100" s="77">
        <v>181</v>
      </c>
      <c r="E100" s="76"/>
    </row>
    <row r="101" spans="1:5">
      <c r="A101">
        <v>2012</v>
      </c>
      <c r="B101" t="s">
        <v>113</v>
      </c>
      <c r="C101" t="s">
        <v>199</v>
      </c>
      <c r="D101" s="77">
        <v>181.3</v>
      </c>
      <c r="E101" s="160">
        <f>(D101-D89)/D89</f>
        <v>2.8944381384790142E-2</v>
      </c>
    </row>
    <row r="102" spans="1:5" hidden="1">
      <c r="A102">
        <v>2012</v>
      </c>
      <c r="B102" t="s">
        <v>114</v>
      </c>
      <c r="D102" s="77">
        <v>181.6</v>
      </c>
      <c r="E102" s="76"/>
    </row>
    <row r="103" spans="1:5" hidden="1">
      <c r="A103">
        <v>2012</v>
      </c>
      <c r="B103" t="s">
        <v>115</v>
      </c>
      <c r="D103" s="77">
        <v>181.8</v>
      </c>
      <c r="E103" s="76"/>
    </row>
    <row r="104" spans="1:5">
      <c r="A104">
        <v>2012</v>
      </c>
      <c r="B104" t="s">
        <v>116</v>
      </c>
      <c r="C104" t="s">
        <v>200</v>
      </c>
      <c r="D104" s="77">
        <v>182.1</v>
      </c>
      <c r="E104" s="160">
        <f>(D104-D92)/D92</f>
        <v>2.5337837837837839E-2</v>
      </c>
    </row>
    <row r="105" spans="1:5" hidden="1">
      <c r="A105">
        <v>2012</v>
      </c>
      <c r="B105" t="s">
        <v>117</v>
      </c>
      <c r="D105" s="77">
        <v>182.9</v>
      </c>
      <c r="E105" s="76"/>
    </row>
    <row r="106" spans="1:5" hidden="1">
      <c r="A106">
        <v>2012</v>
      </c>
      <c r="B106" t="s">
        <v>118</v>
      </c>
      <c r="D106" s="77">
        <v>183.2</v>
      </c>
      <c r="E106" s="76"/>
    </row>
    <row r="107" spans="1:5">
      <c r="A107">
        <v>2012</v>
      </c>
      <c r="B107" t="s">
        <v>119</v>
      </c>
      <c r="C107" t="s">
        <v>201</v>
      </c>
      <c r="D107" s="77">
        <v>183.2</v>
      </c>
      <c r="E107" s="160">
        <f>(D107-D95)/D95</f>
        <v>2.3463687150837926E-2</v>
      </c>
    </row>
    <row r="108" spans="1:5" hidden="1">
      <c r="A108">
        <v>2012</v>
      </c>
      <c r="B108" t="s">
        <v>120</v>
      </c>
      <c r="D108" s="77">
        <v>183.3</v>
      </c>
      <c r="E108" s="76"/>
    </row>
    <row r="109" spans="1:5" hidden="1">
      <c r="A109">
        <v>2012</v>
      </c>
      <c r="B109" t="s">
        <v>121</v>
      </c>
      <c r="D109" s="77">
        <v>183.7</v>
      </c>
      <c r="E109" s="76"/>
    </row>
    <row r="110" spans="1:5">
      <c r="A110">
        <v>2012</v>
      </c>
      <c r="B110" t="s">
        <v>122</v>
      </c>
      <c r="C110" t="s">
        <v>202</v>
      </c>
      <c r="D110" s="77">
        <v>183.7</v>
      </c>
      <c r="E110" s="160">
        <f>(D110-D98)/D98</f>
        <v>2.0555555555555494E-2</v>
      </c>
    </row>
    <row r="111" spans="1:5" hidden="1">
      <c r="A111">
        <v>2013</v>
      </c>
      <c r="B111" t="s">
        <v>111</v>
      </c>
      <c r="D111" s="77">
        <v>183.9</v>
      </c>
      <c r="E111" s="76"/>
    </row>
    <row r="112" spans="1:5" hidden="1">
      <c r="A112">
        <v>2013</v>
      </c>
      <c r="B112" t="s">
        <v>112</v>
      </c>
      <c r="D112" s="77">
        <v>184.2</v>
      </c>
      <c r="E112" s="76"/>
    </row>
    <row r="113" spans="1:5">
      <c r="A113">
        <v>2013</v>
      </c>
      <c r="B113" t="s">
        <v>113</v>
      </c>
      <c r="C113" t="s">
        <v>203</v>
      </c>
      <c r="D113" s="77">
        <v>184.4</v>
      </c>
      <c r="E113" s="160">
        <f>(D113-D101)/D101</f>
        <v>1.7098731384445637E-2</v>
      </c>
    </row>
    <row r="114" spans="1:5" hidden="1">
      <c r="A114">
        <v>2013</v>
      </c>
      <c r="B114" t="s">
        <v>114</v>
      </c>
      <c r="D114" s="77">
        <v>184.6</v>
      </c>
      <c r="E114" s="76"/>
    </row>
    <row r="115" spans="1:5" hidden="1">
      <c r="A115">
        <v>2013</v>
      </c>
      <c r="B115" t="s">
        <v>115</v>
      </c>
      <c r="D115" s="77">
        <v>184.8</v>
      </c>
      <c r="E115" s="76"/>
    </row>
    <row r="116" spans="1:5">
      <c r="A116">
        <v>2013</v>
      </c>
      <c r="B116" t="s">
        <v>116</v>
      </c>
      <c r="C116" t="s">
        <v>204</v>
      </c>
      <c r="D116" s="77">
        <v>185</v>
      </c>
      <c r="E116" s="160">
        <f>(D116-D104)/D104</f>
        <v>1.5925315760571147E-2</v>
      </c>
    </row>
    <row r="117" spans="1:5" hidden="1">
      <c r="A117">
        <v>2013</v>
      </c>
      <c r="B117" t="s">
        <v>117</v>
      </c>
      <c r="D117" s="77">
        <v>185.2</v>
      </c>
      <c r="E117" s="76"/>
    </row>
    <row r="118" spans="1:5" hidden="1">
      <c r="A118">
        <v>2013</v>
      </c>
      <c r="B118" t="s">
        <v>118</v>
      </c>
      <c r="D118" s="77">
        <v>185.3</v>
      </c>
      <c r="E118" s="76"/>
    </row>
    <row r="119" spans="1:5">
      <c r="A119">
        <v>2013</v>
      </c>
      <c r="B119" t="s">
        <v>119</v>
      </c>
      <c r="C119" t="s">
        <v>205</v>
      </c>
      <c r="D119" s="77">
        <v>185.4</v>
      </c>
      <c r="E119" s="160">
        <f>(D119-D107)/D107</f>
        <v>1.2008733624454242E-2</v>
      </c>
    </row>
    <row r="120" spans="1:5" hidden="1">
      <c r="A120">
        <v>2013</v>
      </c>
      <c r="B120" t="s">
        <v>120</v>
      </c>
      <c r="D120" s="77">
        <v>185.6</v>
      </c>
      <c r="E120" s="76"/>
    </row>
    <row r="121" spans="1:5" hidden="1">
      <c r="A121">
        <v>2013</v>
      </c>
      <c r="B121" t="s">
        <v>121</v>
      </c>
      <c r="D121" s="77">
        <v>185.9</v>
      </c>
      <c r="E121" s="76"/>
    </row>
    <row r="122" spans="1:5">
      <c r="A122">
        <v>2013</v>
      </c>
      <c r="B122" t="s">
        <v>122</v>
      </c>
      <c r="C122" t="s">
        <v>206</v>
      </c>
      <c r="D122" s="77">
        <v>186.7</v>
      </c>
      <c r="E122" s="160">
        <f>(D122-D110)/D110</f>
        <v>1.633097441480675E-2</v>
      </c>
    </row>
    <row r="123" spans="1:5" hidden="1">
      <c r="A123">
        <v>2014</v>
      </c>
      <c r="B123" t="s">
        <v>111</v>
      </c>
      <c r="D123" s="77">
        <v>187.5</v>
      </c>
      <c r="E123" s="76"/>
    </row>
    <row r="124" spans="1:5" hidden="1">
      <c r="A124">
        <v>2014</v>
      </c>
      <c r="B124" t="s">
        <v>112</v>
      </c>
      <c r="D124" s="77">
        <v>187.7</v>
      </c>
      <c r="E124" s="76"/>
    </row>
    <row r="125" spans="1:5">
      <c r="A125">
        <v>2014</v>
      </c>
      <c r="B125" t="s">
        <v>113</v>
      </c>
      <c r="C125" t="s">
        <v>207</v>
      </c>
      <c r="D125" s="77">
        <v>187.7</v>
      </c>
      <c r="E125" s="160">
        <f>(D125-D113)/D113</f>
        <v>1.7895878524945678E-2</v>
      </c>
    </row>
    <row r="126" spans="1:5" hidden="1">
      <c r="A126">
        <v>2014</v>
      </c>
      <c r="B126" t="s">
        <v>114</v>
      </c>
      <c r="D126" s="77">
        <v>187.9</v>
      </c>
      <c r="E126" s="76"/>
    </row>
    <row r="127" spans="1:5" hidden="1">
      <c r="A127">
        <v>2014</v>
      </c>
      <c r="B127" t="s">
        <v>115</v>
      </c>
      <c r="D127" s="77">
        <v>188.2</v>
      </c>
      <c r="E127" s="76"/>
    </row>
    <row r="128" spans="1:5">
      <c r="A128">
        <v>2014</v>
      </c>
      <c r="B128" t="s">
        <v>116</v>
      </c>
      <c r="C128" t="s">
        <v>208</v>
      </c>
      <c r="D128" s="77">
        <v>188.5</v>
      </c>
      <c r="E128" s="160">
        <f>(D128-D116)/D116</f>
        <v>1.891891891891892E-2</v>
      </c>
    </row>
    <row r="129" spans="1:5" hidden="1">
      <c r="A129">
        <v>2014</v>
      </c>
      <c r="B129" t="s">
        <v>117</v>
      </c>
      <c r="D129" s="77">
        <v>188.7</v>
      </c>
      <c r="E129" s="76"/>
    </row>
    <row r="130" spans="1:5" hidden="1">
      <c r="A130">
        <v>2014</v>
      </c>
      <c r="B130" t="s">
        <v>118</v>
      </c>
      <c r="D130" s="77">
        <v>189</v>
      </c>
      <c r="E130" s="76"/>
    </row>
    <row r="131" spans="1:5">
      <c r="A131">
        <v>2014</v>
      </c>
      <c r="B131" t="s">
        <v>119</v>
      </c>
      <c r="C131" t="s">
        <v>209</v>
      </c>
      <c r="D131" s="77">
        <v>189.2</v>
      </c>
      <c r="E131" s="160">
        <f>(D131-D119)/D119</f>
        <v>2.0496224379719433E-2</v>
      </c>
    </row>
    <row r="132" spans="1:5" hidden="1">
      <c r="A132">
        <v>2014</v>
      </c>
      <c r="B132" t="s">
        <v>120</v>
      </c>
      <c r="D132" s="77">
        <v>189.7</v>
      </c>
      <c r="E132" s="76"/>
    </row>
    <row r="133" spans="1:5" hidden="1">
      <c r="A133">
        <v>2014</v>
      </c>
      <c r="B133" t="s">
        <v>121</v>
      </c>
      <c r="D133" s="77">
        <v>189.7</v>
      </c>
      <c r="E133" s="76"/>
    </row>
    <row r="134" spans="1:5">
      <c r="A134">
        <v>2014</v>
      </c>
      <c r="B134" t="s">
        <v>122</v>
      </c>
      <c r="C134" t="s">
        <v>210</v>
      </c>
      <c r="D134" s="77">
        <v>189.8</v>
      </c>
      <c r="E134" s="160">
        <f>(D134-D122)/D122</f>
        <v>1.6604177825388446E-2</v>
      </c>
    </row>
    <row r="135" spans="1:5" hidden="1">
      <c r="A135">
        <v>2015</v>
      </c>
      <c r="B135" t="s">
        <v>111</v>
      </c>
      <c r="D135" s="77">
        <v>190.7</v>
      </c>
      <c r="E135" s="76"/>
    </row>
    <row r="136" spans="1:5" hidden="1">
      <c r="A136">
        <v>2015</v>
      </c>
      <c r="B136" t="s">
        <v>112</v>
      </c>
      <c r="D136" s="77">
        <v>191.2</v>
      </c>
      <c r="E136" s="76"/>
    </row>
    <row r="137" spans="1:5">
      <c r="A137">
        <v>2015</v>
      </c>
      <c r="B137" t="s">
        <v>113</v>
      </c>
      <c r="C137" t="s">
        <v>211</v>
      </c>
      <c r="D137" s="77">
        <v>191.4</v>
      </c>
      <c r="E137" s="160">
        <f>(D137-D125)/D125</f>
        <v>1.9712306872669245E-2</v>
      </c>
    </row>
    <row r="138" spans="1:5" hidden="1">
      <c r="A138">
        <v>2015</v>
      </c>
      <c r="B138" t="s">
        <v>114</v>
      </c>
      <c r="D138" s="77">
        <v>191.5</v>
      </c>
      <c r="E138" s="76"/>
    </row>
    <row r="139" spans="1:5" hidden="1">
      <c r="A139">
        <v>2015</v>
      </c>
      <c r="B139" t="s">
        <v>115</v>
      </c>
      <c r="D139" s="77">
        <v>191.8</v>
      </c>
      <c r="E139" s="76"/>
    </row>
    <row r="140" spans="1:5">
      <c r="A140">
        <v>2015</v>
      </c>
      <c r="B140" t="s">
        <v>116</v>
      </c>
      <c r="C140" t="s">
        <v>212</v>
      </c>
      <c r="D140" s="77">
        <v>192.7</v>
      </c>
      <c r="E140" s="160">
        <f>(D140-D128)/D128</f>
        <v>2.2281167108753254E-2</v>
      </c>
    </row>
    <row r="141" spans="1:5" hidden="1">
      <c r="A141">
        <v>2015</v>
      </c>
      <c r="B141" t="s">
        <v>117</v>
      </c>
      <c r="D141" s="77">
        <v>193</v>
      </c>
      <c r="E141" s="76"/>
    </row>
    <row r="142" spans="1:5" hidden="1">
      <c r="A142">
        <v>2015</v>
      </c>
      <c r="B142" t="s">
        <v>118</v>
      </c>
      <c r="D142" s="77">
        <v>193</v>
      </c>
      <c r="E142" s="76"/>
    </row>
    <row r="143" spans="1:5">
      <c r="A143">
        <v>2015</v>
      </c>
      <c r="B143" t="s">
        <v>119</v>
      </c>
      <c r="C143" t="s">
        <v>213</v>
      </c>
      <c r="D143" s="77">
        <v>193.2</v>
      </c>
      <c r="E143" s="160">
        <f>(D143-D131)/D131</f>
        <v>2.1141649048625793E-2</v>
      </c>
    </row>
    <row r="144" spans="1:5" hidden="1">
      <c r="A144">
        <v>2015</v>
      </c>
      <c r="B144" t="s">
        <v>120</v>
      </c>
      <c r="D144" s="77">
        <v>193.1</v>
      </c>
      <c r="E144" s="76"/>
    </row>
    <row r="145" spans="1:5" hidden="1">
      <c r="A145">
        <v>2015</v>
      </c>
      <c r="B145" t="s">
        <v>121</v>
      </c>
      <c r="D145" s="77">
        <v>193.2</v>
      </c>
      <c r="E145" s="76"/>
    </row>
    <row r="146" spans="1:5">
      <c r="A146">
        <v>2015</v>
      </c>
      <c r="B146" t="s">
        <v>122</v>
      </c>
      <c r="C146" t="s">
        <v>214</v>
      </c>
      <c r="D146" s="77">
        <v>193.4</v>
      </c>
      <c r="E146" s="160">
        <f>(D146-D134)/D134</f>
        <v>1.8967334035827156E-2</v>
      </c>
    </row>
    <row r="147" spans="1:5" hidden="1">
      <c r="A147">
        <v>2016</v>
      </c>
      <c r="B147" t="s">
        <v>111</v>
      </c>
      <c r="D147" s="77">
        <v>193.9</v>
      </c>
      <c r="E147" s="75"/>
    </row>
    <row r="148" spans="1:5" hidden="1">
      <c r="A148">
        <v>2016</v>
      </c>
      <c r="B148" t="s">
        <v>112</v>
      </c>
      <c r="D148" s="77">
        <v>194.1</v>
      </c>
      <c r="E148" s="75"/>
    </row>
    <row r="149" spans="1:5">
      <c r="A149">
        <v>2016</v>
      </c>
      <c r="B149" t="s">
        <v>113</v>
      </c>
      <c r="C149" t="s">
        <v>19</v>
      </c>
      <c r="D149" s="77">
        <v>194.3</v>
      </c>
      <c r="E149" s="160">
        <f>(D149-D137)/D137</f>
        <v>1.5151515151515181E-2</v>
      </c>
    </row>
    <row r="150" spans="1:5" hidden="1">
      <c r="A150">
        <v>2016</v>
      </c>
      <c r="B150" t="s">
        <v>114</v>
      </c>
      <c r="D150" s="77">
        <v>194.6</v>
      </c>
      <c r="E150" s="75"/>
    </row>
    <row r="151" spans="1:5" hidden="1">
      <c r="A151">
        <v>2016</v>
      </c>
      <c r="B151" t="s">
        <v>115</v>
      </c>
      <c r="D151" s="77">
        <v>194.8</v>
      </c>
      <c r="E151" s="75"/>
    </row>
    <row r="152" spans="1:5">
      <c r="A152">
        <v>2016</v>
      </c>
      <c r="B152" t="s">
        <v>116</v>
      </c>
      <c r="C152" t="s">
        <v>21</v>
      </c>
      <c r="D152" s="77">
        <v>195.4</v>
      </c>
      <c r="E152" s="160">
        <f>(D152-D140)/D140</f>
        <v>1.4011416709911869E-2</v>
      </c>
    </row>
    <row r="153" spans="1:5" hidden="1">
      <c r="A153">
        <v>2016</v>
      </c>
      <c r="B153" t="s">
        <v>117</v>
      </c>
      <c r="D153" s="77">
        <v>195.4</v>
      </c>
      <c r="E153" s="75"/>
    </row>
    <row r="154" spans="1:5" hidden="1">
      <c r="A154">
        <v>2016</v>
      </c>
      <c r="B154" t="s">
        <v>118</v>
      </c>
      <c r="D154" s="77">
        <v>195.6</v>
      </c>
      <c r="E154" s="75"/>
    </row>
    <row r="155" spans="1:5">
      <c r="A155">
        <v>2016</v>
      </c>
      <c r="B155" t="s">
        <v>119</v>
      </c>
      <c r="C155" t="s">
        <v>23</v>
      </c>
      <c r="D155" s="77">
        <v>195.9</v>
      </c>
      <c r="E155" s="160">
        <f>(D155-D143)/D143</f>
        <v>1.3975155279503194E-2</v>
      </c>
    </row>
    <row r="156" spans="1:5" hidden="1">
      <c r="A156">
        <v>2016</v>
      </c>
      <c r="B156" t="s">
        <v>120</v>
      </c>
      <c r="D156" s="77">
        <v>196.1</v>
      </c>
      <c r="E156" s="75"/>
    </row>
    <row r="157" spans="1:5" hidden="1">
      <c r="A157">
        <v>2016</v>
      </c>
      <c r="B157" t="s">
        <v>121</v>
      </c>
      <c r="D157" s="77">
        <v>196.3</v>
      </c>
      <c r="E157" s="75"/>
    </row>
    <row r="158" spans="1:5">
      <c r="A158">
        <v>2016</v>
      </c>
      <c r="B158" t="s">
        <v>122</v>
      </c>
      <c r="C158" t="s">
        <v>25</v>
      </c>
      <c r="D158" s="77">
        <v>196.7</v>
      </c>
      <c r="E158" s="160">
        <f>(D158-D146)/D146</f>
        <v>1.706308169596682E-2</v>
      </c>
    </row>
    <row r="159" spans="1:5" hidden="1">
      <c r="A159">
        <v>2017</v>
      </c>
      <c r="B159" t="s">
        <v>111</v>
      </c>
      <c r="D159" s="77">
        <v>197.1</v>
      </c>
      <c r="E159" s="75"/>
    </row>
    <row r="160" spans="1:5" hidden="1">
      <c r="A160">
        <v>2017</v>
      </c>
      <c r="B160" t="s">
        <v>112</v>
      </c>
      <c r="D160" s="77">
        <v>197.3</v>
      </c>
      <c r="E160" s="75"/>
    </row>
    <row r="161" spans="1:5">
      <c r="A161">
        <v>2017</v>
      </c>
      <c r="B161" t="s">
        <v>113</v>
      </c>
      <c r="C161" t="s">
        <v>26</v>
      </c>
      <c r="D161" s="77">
        <v>197.8</v>
      </c>
      <c r="E161" s="160">
        <f>(D161-D149)/D149</f>
        <v>1.8013381369016982E-2</v>
      </c>
    </row>
    <row r="162" spans="1:5" hidden="1">
      <c r="A162">
        <v>2017</v>
      </c>
      <c r="B162" t="s">
        <v>114</v>
      </c>
      <c r="D162" s="77">
        <v>198.5</v>
      </c>
      <c r="E162" s="75"/>
    </row>
    <row r="163" spans="1:5" hidden="1">
      <c r="A163">
        <v>2017</v>
      </c>
      <c r="B163" t="s">
        <v>115</v>
      </c>
      <c r="D163" s="77">
        <v>198.5</v>
      </c>
      <c r="E163" s="75"/>
    </row>
    <row r="164" spans="1:5">
      <c r="A164">
        <v>2017</v>
      </c>
      <c r="B164" t="s">
        <v>116</v>
      </c>
      <c r="C164" t="s">
        <v>27</v>
      </c>
      <c r="D164" s="77">
        <v>198.8</v>
      </c>
      <c r="E164" s="160">
        <f>(D164-D152)/D152</f>
        <v>1.7400204708290713E-2</v>
      </c>
    </row>
    <row r="165" spans="1:5" hidden="1">
      <c r="A165">
        <v>2017</v>
      </c>
      <c r="B165" t="s">
        <v>117</v>
      </c>
      <c r="D165" s="77">
        <v>198.9</v>
      </c>
      <c r="E165" s="75"/>
    </row>
    <row r="166" spans="1:5" hidden="1">
      <c r="A166">
        <v>2017</v>
      </c>
      <c r="B166" t="s">
        <v>118</v>
      </c>
      <c r="D166" s="77">
        <v>199.2</v>
      </c>
      <c r="E166" s="75"/>
    </row>
    <row r="167" spans="1:5">
      <c r="A167">
        <v>2017</v>
      </c>
      <c r="B167" t="s">
        <v>119</v>
      </c>
      <c r="C167" t="s">
        <v>28</v>
      </c>
      <c r="D167" s="77">
        <v>199.2</v>
      </c>
      <c r="E167" s="160">
        <f>(D167-D155)/D155</f>
        <v>1.6845329249617066E-2</v>
      </c>
    </row>
    <row r="168" spans="1:5" hidden="1">
      <c r="A168">
        <v>2017</v>
      </c>
      <c r="B168" t="s">
        <v>120</v>
      </c>
      <c r="D168" s="77">
        <v>200</v>
      </c>
      <c r="E168" s="75"/>
    </row>
    <row r="169" spans="1:5" hidden="1">
      <c r="A169">
        <v>2017</v>
      </c>
      <c r="B169" t="s">
        <v>121</v>
      </c>
      <c r="D169" s="77">
        <v>200.5</v>
      </c>
      <c r="E169" s="75"/>
    </row>
    <row r="170" spans="1:5">
      <c r="A170">
        <v>2017</v>
      </c>
      <c r="B170" t="s">
        <v>122</v>
      </c>
      <c r="C170" t="s">
        <v>29</v>
      </c>
      <c r="D170" s="77">
        <v>200.6</v>
      </c>
      <c r="E170" s="160">
        <f>(D170-D158)/D158</f>
        <v>1.9827147941026975E-2</v>
      </c>
    </row>
    <row r="171" spans="1:5" hidden="1">
      <c r="A171">
        <v>2018</v>
      </c>
      <c r="B171" t="s">
        <v>111</v>
      </c>
      <c r="D171" s="77">
        <v>200.9</v>
      </c>
      <c r="E171" s="75"/>
    </row>
    <row r="172" spans="1:5" hidden="1">
      <c r="A172">
        <v>2018</v>
      </c>
      <c r="B172" t="s">
        <v>112</v>
      </c>
      <c r="D172" s="77">
        <v>201.2</v>
      </c>
      <c r="E172" s="75"/>
    </row>
    <row r="173" spans="1:5">
      <c r="A173">
        <v>2018</v>
      </c>
      <c r="B173" t="s">
        <v>113</v>
      </c>
      <c r="C173" t="s">
        <v>30</v>
      </c>
      <c r="D173" s="77">
        <v>201.8</v>
      </c>
      <c r="E173" s="160">
        <f>(D173-D161)/D161</f>
        <v>2.0222446916076844E-2</v>
      </c>
    </row>
    <row r="174" spans="1:5" hidden="1">
      <c r="A174">
        <v>2018</v>
      </c>
      <c r="B174" t="s">
        <v>114</v>
      </c>
      <c r="D174" s="77">
        <v>202.3</v>
      </c>
      <c r="E174" s="75"/>
    </row>
    <row r="175" spans="1:5" hidden="1">
      <c r="A175">
        <v>2018</v>
      </c>
      <c r="B175" t="s">
        <v>115</v>
      </c>
      <c r="D175" s="77">
        <v>202.7</v>
      </c>
      <c r="E175" s="75"/>
    </row>
    <row r="176" spans="1:5">
      <c r="A176">
        <v>2018</v>
      </c>
      <c r="B176" t="s">
        <v>116</v>
      </c>
      <c r="C176" t="s">
        <v>31</v>
      </c>
      <c r="D176" s="77">
        <v>203.1</v>
      </c>
      <c r="E176" s="160">
        <f>(D176-D164)/D164</f>
        <v>2.1629778672032106E-2</v>
      </c>
    </row>
    <row r="177" spans="1:9" hidden="1">
      <c r="A177">
        <v>2018</v>
      </c>
      <c r="B177" t="s">
        <v>117</v>
      </c>
      <c r="D177" s="77">
        <v>203.7</v>
      </c>
      <c r="E177" s="75"/>
    </row>
    <row r="178" spans="1:9" hidden="1">
      <c r="A178">
        <v>2018</v>
      </c>
      <c r="B178" t="s">
        <v>118</v>
      </c>
      <c r="D178" s="77">
        <v>204.2</v>
      </c>
      <c r="E178" s="75"/>
    </row>
    <row r="179" spans="1:9">
      <c r="A179">
        <v>2018</v>
      </c>
      <c r="B179" t="s">
        <v>119</v>
      </c>
      <c r="C179" t="s">
        <v>32</v>
      </c>
      <c r="D179" s="77">
        <v>204.6</v>
      </c>
      <c r="E179" s="160">
        <f>(D179-D167)/D167</f>
        <v>2.7108433734939791E-2</v>
      </c>
    </row>
    <row r="180" spans="1:9" hidden="1">
      <c r="A180">
        <v>2018</v>
      </c>
      <c r="B180" t="s">
        <v>120</v>
      </c>
      <c r="D180" s="77">
        <v>205.1</v>
      </c>
      <c r="E180" s="75"/>
    </row>
    <row r="181" spans="1:9" hidden="1">
      <c r="A181">
        <v>2018</v>
      </c>
      <c r="B181" t="s">
        <v>121</v>
      </c>
      <c r="D181" s="77">
        <v>205.6</v>
      </c>
      <c r="E181" s="75"/>
    </row>
    <row r="182" spans="1:9">
      <c r="A182">
        <v>2018</v>
      </c>
      <c r="B182" t="s">
        <v>122</v>
      </c>
      <c r="C182" t="s">
        <v>105</v>
      </c>
      <c r="D182" s="77">
        <v>205.8</v>
      </c>
      <c r="E182" s="160">
        <f>(D182-D170)/D170</f>
        <v>2.5922233300099788E-2</v>
      </c>
    </row>
    <row r="183" spans="1:9" hidden="1">
      <c r="A183">
        <v>2019</v>
      </c>
      <c r="B183" t="s">
        <v>111</v>
      </c>
      <c r="D183" s="77">
        <v>206.6</v>
      </c>
      <c r="E183" s="75"/>
      <c r="H183" s="77"/>
      <c r="I183" s="52"/>
    </row>
    <row r="184" spans="1:9" hidden="1">
      <c r="A184">
        <v>2019</v>
      </c>
      <c r="B184" t="s">
        <v>112</v>
      </c>
      <c r="D184" s="77">
        <v>206.8</v>
      </c>
      <c r="E184" s="75"/>
      <c r="H184" s="77"/>
      <c r="I184" s="52"/>
    </row>
    <row r="185" spans="1:9">
      <c r="A185">
        <v>2019</v>
      </c>
      <c r="B185" t="s">
        <v>113</v>
      </c>
      <c r="C185" t="s">
        <v>156</v>
      </c>
      <c r="D185" s="77">
        <v>207.2</v>
      </c>
      <c r="E185" s="160">
        <f>(D185-D173)/D173</f>
        <v>2.6759167492566783E-2</v>
      </c>
      <c r="H185" s="77"/>
      <c r="I185" s="52"/>
    </row>
    <row r="186" spans="1:9" hidden="1">
      <c r="A186">
        <v>2019</v>
      </c>
      <c r="B186" t="s">
        <v>114</v>
      </c>
      <c r="D186" s="77">
        <v>207.4</v>
      </c>
      <c r="E186" s="75"/>
      <c r="H186" s="77"/>
      <c r="I186" s="52"/>
    </row>
    <row r="187" spans="1:9" hidden="1">
      <c r="A187">
        <v>2019</v>
      </c>
      <c r="B187" t="s">
        <v>115</v>
      </c>
      <c r="D187" s="77">
        <v>207.7</v>
      </c>
      <c r="E187" s="75"/>
      <c r="H187" s="77"/>
      <c r="I187" s="52"/>
    </row>
    <row r="188" spans="1:9">
      <c r="A188">
        <v>2019</v>
      </c>
      <c r="B188" t="s">
        <v>116</v>
      </c>
      <c r="C188" t="s">
        <v>164</v>
      </c>
      <c r="D188" s="77">
        <v>207.8</v>
      </c>
      <c r="E188" s="160">
        <f>(D188-D176)/D176</f>
        <v>2.3141309699655426E-2</v>
      </c>
      <c r="H188" s="77"/>
      <c r="I188" s="52"/>
    </row>
    <row r="189" spans="1:9" hidden="1">
      <c r="A189">
        <v>2019</v>
      </c>
      <c r="B189" t="s">
        <v>117</v>
      </c>
      <c r="D189" s="77">
        <v>208.1</v>
      </c>
      <c r="E189" s="75"/>
      <c r="H189" s="77"/>
      <c r="I189" s="52"/>
    </row>
    <row r="190" spans="1:9" hidden="1">
      <c r="A190">
        <v>2019</v>
      </c>
      <c r="B190" t="s">
        <v>118</v>
      </c>
      <c r="D190" s="77">
        <v>208.2</v>
      </c>
      <c r="E190" s="75"/>
      <c r="H190" s="77"/>
      <c r="I190" s="52"/>
    </row>
    <row r="191" spans="1:9">
      <c r="A191">
        <v>2019</v>
      </c>
      <c r="B191" t="s">
        <v>119</v>
      </c>
      <c r="C191" t="s">
        <v>165</v>
      </c>
      <c r="D191" s="77">
        <v>208.4</v>
      </c>
      <c r="E191" s="160">
        <f>(D191-D179)/D179</f>
        <v>1.8572825024437984E-2</v>
      </c>
      <c r="H191" s="77"/>
      <c r="I191" s="52"/>
    </row>
    <row r="192" spans="1:9" hidden="1">
      <c r="A192">
        <v>2019</v>
      </c>
      <c r="B192" t="s">
        <v>120</v>
      </c>
      <c r="D192" s="77">
        <v>208.4</v>
      </c>
      <c r="E192" s="75"/>
      <c r="H192" s="77"/>
      <c r="I192" s="52"/>
    </row>
    <row r="193" spans="1:9" hidden="1">
      <c r="A193">
        <v>2019</v>
      </c>
      <c r="B193" t="s">
        <v>121</v>
      </c>
      <c r="D193" s="77">
        <v>208.8</v>
      </c>
      <c r="E193" s="75"/>
      <c r="H193" s="77"/>
      <c r="I193" s="52"/>
    </row>
    <row r="194" spans="1:9">
      <c r="A194">
        <v>2019</v>
      </c>
      <c r="B194" t="s">
        <v>122</v>
      </c>
      <c r="C194" t="s">
        <v>169</v>
      </c>
      <c r="D194" s="77">
        <v>208.7</v>
      </c>
      <c r="E194" s="160">
        <f>(D194-D182)/D182</f>
        <v>1.4091350826044593E-2</v>
      </c>
      <c r="H194" s="77"/>
      <c r="I194" s="52"/>
    </row>
    <row r="195" spans="1:9" hidden="1">
      <c r="A195">
        <v>2020</v>
      </c>
      <c r="B195" t="s">
        <v>111</v>
      </c>
      <c r="D195" s="77">
        <v>208.7</v>
      </c>
      <c r="E195" s="75"/>
      <c r="H195" s="77"/>
      <c r="I195" s="52"/>
    </row>
    <row r="196" spans="1:9" hidden="1">
      <c r="A196">
        <v>2020</v>
      </c>
      <c r="B196" t="s">
        <v>112</v>
      </c>
      <c r="D196" s="77">
        <v>209.3</v>
      </c>
      <c r="E196" s="75"/>
      <c r="H196" s="77"/>
      <c r="I196" s="52"/>
    </row>
    <row r="197" spans="1:9">
      <c r="A197">
        <v>2020</v>
      </c>
      <c r="B197" t="s">
        <v>113</v>
      </c>
      <c r="C197" t="s">
        <v>170</v>
      </c>
      <c r="D197" s="77">
        <v>209.4</v>
      </c>
      <c r="E197" s="160">
        <f>(D197-D185)/D185</f>
        <v>1.0617760617760701E-2</v>
      </c>
      <c r="H197" s="77"/>
      <c r="I197" s="52"/>
    </row>
    <row r="198" spans="1:9" hidden="1">
      <c r="A198">
        <v>2020</v>
      </c>
      <c r="B198" t="s">
        <v>114</v>
      </c>
      <c r="D198" s="77">
        <v>209.9</v>
      </c>
      <c r="E198" s="75"/>
      <c r="H198" s="77"/>
      <c r="I198" s="52"/>
    </row>
    <row r="199" spans="1:9" hidden="1">
      <c r="A199">
        <v>2020</v>
      </c>
      <c r="B199" t="s">
        <v>115</v>
      </c>
      <c r="D199" s="77">
        <v>209.9</v>
      </c>
      <c r="E199" s="75"/>
      <c r="H199" s="77"/>
      <c r="I199" s="52"/>
    </row>
    <row r="200" spans="1:9">
      <c r="A200">
        <v>2020</v>
      </c>
      <c r="B200" t="s">
        <v>116</v>
      </c>
      <c r="C200" t="s">
        <v>231</v>
      </c>
      <c r="D200" s="77">
        <v>209.9</v>
      </c>
      <c r="E200" s="160">
        <f>(D200-D188)/D188</f>
        <v>1.0105871029836353E-2</v>
      </c>
      <c r="H200" s="77"/>
      <c r="I200" s="52"/>
    </row>
    <row r="201" spans="1:9" hidden="1">
      <c r="A201">
        <v>2020</v>
      </c>
      <c r="B201" t="s">
        <v>117</v>
      </c>
      <c r="D201" s="77">
        <v>210.4</v>
      </c>
      <c r="E201" s="75"/>
      <c r="H201" s="77"/>
      <c r="I201" s="52"/>
    </row>
    <row r="202" spans="1:9" hidden="1">
      <c r="A202">
        <v>2020</v>
      </c>
      <c r="B202" t="s">
        <v>118</v>
      </c>
      <c r="D202" s="77">
        <v>210.8</v>
      </c>
      <c r="E202" s="75"/>
      <c r="H202" s="77"/>
      <c r="I202" s="52"/>
    </row>
    <row r="203" spans="1:9">
      <c r="A203">
        <v>2020</v>
      </c>
      <c r="B203" t="s">
        <v>119</v>
      </c>
      <c r="C203" t="s">
        <v>252</v>
      </c>
      <c r="D203" s="77">
        <v>211.1</v>
      </c>
      <c r="E203" s="160">
        <f>(D203-D191)/D191</f>
        <v>1.2955854126679408E-2</v>
      </c>
      <c r="H203" s="77"/>
      <c r="I203" s="52"/>
    </row>
    <row r="204" spans="1:9" hidden="1">
      <c r="A204">
        <v>2020</v>
      </c>
      <c r="B204" t="s">
        <v>120</v>
      </c>
    </row>
    <row r="205" spans="1:9" hidden="1">
      <c r="A205">
        <v>2020</v>
      </c>
      <c r="B205" t="s">
        <v>121</v>
      </c>
    </row>
    <row r="206" spans="1:9" hidden="1">
      <c r="A206">
        <v>2020</v>
      </c>
      <c r="B206" t="s">
        <v>122</v>
      </c>
      <c r="C206" t="s">
        <v>251</v>
      </c>
    </row>
    <row r="207" spans="1:9">
      <c r="A207">
        <v>2020</v>
      </c>
      <c r="B207" t="s">
        <v>122</v>
      </c>
      <c r="C207" t="s">
        <v>251</v>
      </c>
      <c r="D207" s="77">
        <v>211.7</v>
      </c>
      <c r="E207" s="160">
        <f>(D207-D194)/D194</f>
        <v>1.4374700527072353E-2</v>
      </c>
    </row>
    <row r="208" spans="1:9">
      <c r="A208">
        <v>2021</v>
      </c>
      <c r="B208" t="s">
        <v>113</v>
      </c>
      <c r="C208" t="s">
        <v>440</v>
      </c>
      <c r="D208" s="77">
        <v>213.4</v>
      </c>
      <c r="E208" s="160">
        <f>(D208-D197)/D197</f>
        <v>1.9102196752626553E-2</v>
      </c>
    </row>
    <row r="209" spans="1:5">
      <c r="A209">
        <v>2021</v>
      </c>
      <c r="B209" t="s">
        <v>116</v>
      </c>
      <c r="C209" t="s">
        <v>445</v>
      </c>
      <c r="D209" s="77">
        <v>217.5</v>
      </c>
      <c r="E209" s="160">
        <f>(D209-D200)/D200</f>
        <v>3.620771796093375E-2</v>
      </c>
    </row>
    <row r="210" spans="1:5">
      <c r="A210">
        <v>2021</v>
      </c>
      <c r="B210" t="s">
        <v>119</v>
      </c>
      <c r="C210" t="s">
        <v>447</v>
      </c>
      <c r="D210" s="77">
        <v>221.8</v>
      </c>
      <c r="E210" s="160">
        <f>(D210-D203)/D203</f>
        <v>5.0686878256750438E-2</v>
      </c>
    </row>
    <row r="211" spans="1:5">
      <c r="A211">
        <v>2021</v>
      </c>
      <c r="B211" t="s">
        <v>122</v>
      </c>
      <c r="C211" t="s">
        <v>450</v>
      </c>
      <c r="D211" s="77">
        <v>225.3</v>
      </c>
      <c r="E211" s="160">
        <f>(D211-D207)/D207</f>
        <v>6.4241851676901385E-2</v>
      </c>
    </row>
    <row r="212" spans="1:5">
      <c r="A212">
        <v>2022</v>
      </c>
      <c r="B212" t="s">
        <v>113</v>
      </c>
      <c r="C212" t="s">
        <v>454</v>
      </c>
      <c r="D212" s="199">
        <v>231.101</v>
      </c>
      <c r="E212" s="160">
        <f>(D212-D208)/D208</f>
        <v>8.2947516401124619E-2</v>
      </c>
    </row>
    <row r="213" spans="1:5">
      <c r="A213">
        <v>2022</v>
      </c>
      <c r="B213" t="s">
        <v>116</v>
      </c>
      <c r="C213" t="s">
        <v>457</v>
      </c>
      <c r="D213" s="52">
        <v>236.98</v>
      </c>
      <c r="E213" s="160">
        <f>(D213-D209)/D209</f>
        <v>8.9563218390804555E-2</v>
      </c>
    </row>
    <row r="214" spans="1:5">
      <c r="A214">
        <v>2022</v>
      </c>
      <c r="B214" t="s">
        <v>119</v>
      </c>
      <c r="C214" t="s">
        <v>465</v>
      </c>
      <c r="D214" s="52">
        <v>239.83500000000001</v>
      </c>
      <c r="E214" s="160">
        <f>(D214-D210)/D210</f>
        <v>8.1311992786293932E-2</v>
      </c>
    </row>
  </sheetData>
  <autoFilter ref="A13:E214" xr:uid="{00000000-0009-0000-0000-000007000000}">
    <filterColumn colId="4">
      <customFilters>
        <customFilter operator="notEqual" val=" "/>
      </customFilters>
    </filterColumn>
  </autoFilter>
  <mergeCells count="1">
    <mergeCell ref="A1:E1"/>
  </mergeCells>
  <phoneticPr fontId="45" type="noConversion"/>
  <hyperlinks>
    <hyperlink ref="B10" r:id="rId1" xr:uid="{00000000-0004-0000-0700-000000000000}"/>
  </hyperlinks>
  <pageMargins left="0.7" right="0.7" top="0.75" bottom="0.75" header="0.3" footer="0.3"/>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K162"/>
  <sheetViews>
    <sheetView topLeftCell="A82" workbookViewId="0">
      <selection activeCell="I162" sqref="I162"/>
    </sheetView>
  </sheetViews>
  <sheetFormatPr defaultColWidth="8.81640625" defaultRowHeight="14.5"/>
  <cols>
    <col min="1" max="1" width="20.26953125" bestFit="1" customWidth="1"/>
    <col min="2" max="2" width="12.453125" customWidth="1"/>
    <col min="3" max="3" width="12.26953125" bestFit="1" customWidth="1"/>
    <col min="4" max="4" width="14.81640625" customWidth="1"/>
    <col min="5" max="5" width="20.453125" customWidth="1"/>
    <col min="6" max="6" width="9.26953125" bestFit="1" customWidth="1"/>
    <col min="7" max="7" width="14.453125" bestFit="1" customWidth="1"/>
  </cols>
  <sheetData>
    <row r="1" spans="1:5">
      <c r="A1" s="228" t="s">
        <v>224</v>
      </c>
      <c r="B1" s="229"/>
      <c r="C1" s="229"/>
      <c r="D1" s="229"/>
      <c r="E1" s="229"/>
    </row>
    <row r="3" spans="1:5">
      <c r="A3" s="78" t="s">
        <v>1</v>
      </c>
      <c r="B3" s="44" t="s">
        <v>226</v>
      </c>
      <c r="C3" s="21"/>
      <c r="D3" s="21"/>
      <c r="E3" s="21"/>
    </row>
    <row r="4" spans="1:5">
      <c r="A4" s="78" t="s">
        <v>50</v>
      </c>
      <c r="B4" s="44" t="s">
        <v>123</v>
      </c>
      <c r="C4" s="21"/>
      <c r="E4" s="21"/>
    </row>
    <row r="5" spans="1:5">
      <c r="A5" s="78" t="s">
        <v>4</v>
      </c>
      <c r="B5" s="21" t="s">
        <v>5</v>
      </c>
      <c r="C5" s="21"/>
      <c r="D5" s="21"/>
      <c r="E5" s="21"/>
    </row>
    <row r="6" spans="1:5">
      <c r="A6" s="78" t="s">
        <v>6</v>
      </c>
      <c r="B6" s="21" t="s">
        <v>108</v>
      </c>
      <c r="C6" s="21"/>
      <c r="D6" s="21"/>
      <c r="E6" s="21"/>
    </row>
    <row r="7" spans="1:5">
      <c r="A7" s="78" t="s">
        <v>7</v>
      </c>
      <c r="B7" s="21" t="s">
        <v>124</v>
      </c>
      <c r="C7" s="21"/>
      <c r="D7" s="21"/>
      <c r="E7" s="21"/>
    </row>
    <row r="8" spans="1:5">
      <c r="A8" s="78" t="s">
        <v>9</v>
      </c>
      <c r="B8" s="21" t="s">
        <v>124</v>
      </c>
      <c r="C8" s="21"/>
      <c r="D8" s="21"/>
      <c r="E8" s="21"/>
    </row>
    <row r="9" spans="1:5">
      <c r="A9" s="78" t="s">
        <v>110</v>
      </c>
      <c r="B9" s="21" t="s">
        <v>124</v>
      </c>
      <c r="C9" s="21"/>
      <c r="D9" s="21"/>
      <c r="E9" s="21"/>
    </row>
    <row r="10" spans="1:5">
      <c r="A10" s="78" t="s">
        <v>215</v>
      </c>
      <c r="B10" s="6" t="s">
        <v>166</v>
      </c>
    </row>
    <row r="11" spans="1:5">
      <c r="A11" s="78" t="s">
        <v>110</v>
      </c>
      <c r="B11" t="s">
        <v>229</v>
      </c>
    </row>
    <row r="13" spans="1:5" s="79" customFormat="1" ht="29">
      <c r="A13" s="22" t="s">
        <v>15</v>
      </c>
      <c r="B13" s="22" t="s">
        <v>16</v>
      </c>
      <c r="C13" s="22" t="s">
        <v>17</v>
      </c>
      <c r="D13" s="22" t="s">
        <v>52</v>
      </c>
      <c r="E13" s="73" t="s">
        <v>217</v>
      </c>
    </row>
    <row r="14" spans="1:5" s="79" customFormat="1" hidden="1">
      <c r="A14">
        <v>2009</v>
      </c>
      <c r="B14" t="s">
        <v>114</v>
      </c>
      <c r="C14"/>
      <c r="D14" s="77">
        <v>100</v>
      </c>
      <c r="E14" s="76"/>
    </row>
    <row r="15" spans="1:5" s="79" customFormat="1" hidden="1">
      <c r="A15">
        <v>2009</v>
      </c>
      <c r="B15" t="s">
        <v>115</v>
      </c>
      <c r="C15"/>
      <c r="D15" s="77">
        <v>100.2</v>
      </c>
      <c r="E15" s="76"/>
    </row>
    <row r="16" spans="1:5" s="79" customFormat="1" hidden="1">
      <c r="A16">
        <v>2009</v>
      </c>
      <c r="B16" t="s">
        <v>116</v>
      </c>
      <c r="C16" t="s">
        <v>188</v>
      </c>
      <c r="D16" s="77">
        <v>100.6</v>
      </c>
      <c r="E16" s="75"/>
    </row>
    <row r="17" spans="1:5" s="79" customFormat="1" hidden="1">
      <c r="A17">
        <v>2009</v>
      </c>
      <c r="B17" t="s">
        <v>117</v>
      </c>
      <c r="C17"/>
      <c r="D17" s="77">
        <v>100.6</v>
      </c>
      <c r="E17" s="76"/>
    </row>
    <row r="18" spans="1:5" s="79" customFormat="1" hidden="1">
      <c r="A18">
        <v>2009</v>
      </c>
      <c r="B18" t="s">
        <v>118</v>
      </c>
      <c r="C18"/>
      <c r="D18" s="77">
        <v>100.6</v>
      </c>
      <c r="E18" s="76"/>
    </row>
    <row r="19" spans="1:5" s="79" customFormat="1" hidden="1">
      <c r="A19">
        <v>2009</v>
      </c>
      <c r="B19" t="s">
        <v>119</v>
      </c>
      <c r="C19" t="s">
        <v>189</v>
      </c>
      <c r="D19" s="77">
        <v>100.9</v>
      </c>
      <c r="E19" s="75"/>
    </row>
    <row r="20" spans="1:5" s="79" customFormat="1" hidden="1">
      <c r="A20">
        <v>2009</v>
      </c>
      <c r="B20" t="s">
        <v>120</v>
      </c>
      <c r="C20"/>
      <c r="D20" s="77">
        <v>101.2</v>
      </c>
      <c r="E20" s="76"/>
    </row>
    <row r="21" spans="1:5" s="79" customFormat="1" hidden="1">
      <c r="A21">
        <v>2009</v>
      </c>
      <c r="B21" t="s">
        <v>121</v>
      </c>
      <c r="C21"/>
      <c r="D21" s="77">
        <v>101.1</v>
      </c>
      <c r="E21" s="76"/>
    </row>
    <row r="22" spans="1:5" s="79" customFormat="1" hidden="1">
      <c r="A22">
        <v>2009</v>
      </c>
      <c r="B22" t="s">
        <v>122</v>
      </c>
      <c r="C22" t="s">
        <v>190</v>
      </c>
      <c r="D22" s="77">
        <v>101.2</v>
      </c>
      <c r="E22" s="75"/>
    </row>
    <row r="23" spans="1:5" s="79" customFormat="1" hidden="1">
      <c r="A23">
        <v>2010</v>
      </c>
      <c r="B23" t="s">
        <v>111</v>
      </c>
      <c r="C23"/>
      <c r="D23" s="77">
        <v>101.6</v>
      </c>
      <c r="E23" s="76"/>
    </row>
    <row r="24" spans="1:5" s="79" customFormat="1" hidden="1">
      <c r="A24">
        <v>2010</v>
      </c>
      <c r="B24" t="s">
        <v>112</v>
      </c>
      <c r="C24"/>
      <c r="D24" s="77">
        <v>102</v>
      </c>
      <c r="E24" s="76"/>
    </row>
    <row r="25" spans="1:5" s="79" customFormat="1" hidden="1">
      <c r="A25">
        <v>2010</v>
      </c>
      <c r="B25" t="s">
        <v>113</v>
      </c>
      <c r="C25" t="s">
        <v>191</v>
      </c>
      <c r="D25" s="77">
        <v>102</v>
      </c>
      <c r="E25" s="75"/>
    </row>
    <row r="26" spans="1:5" s="79" customFormat="1" hidden="1">
      <c r="A26">
        <v>2010</v>
      </c>
      <c r="B26" t="s">
        <v>114</v>
      </c>
      <c r="C26"/>
      <c r="D26" s="77">
        <v>101.9</v>
      </c>
      <c r="E26" s="76"/>
    </row>
    <row r="27" spans="1:5" s="79" customFormat="1" hidden="1">
      <c r="A27">
        <v>2010</v>
      </c>
      <c r="B27" t="s">
        <v>115</v>
      </c>
      <c r="C27"/>
      <c r="D27" s="77">
        <v>102.1</v>
      </c>
      <c r="E27" s="76"/>
    </row>
    <row r="28" spans="1:5" s="79" customFormat="1">
      <c r="A28">
        <v>2010</v>
      </c>
      <c r="B28" t="s">
        <v>116</v>
      </c>
      <c r="C28" t="s">
        <v>192</v>
      </c>
      <c r="D28" s="77">
        <v>102.1</v>
      </c>
      <c r="E28" s="160">
        <f>(D28-D16)/D16</f>
        <v>1.4910536779324057E-2</v>
      </c>
    </row>
    <row r="29" spans="1:5" s="79" customFormat="1" hidden="1">
      <c r="A29">
        <v>2010</v>
      </c>
      <c r="B29" t="s">
        <v>117</v>
      </c>
      <c r="C29"/>
      <c r="D29" s="77">
        <v>102.3</v>
      </c>
      <c r="E29" s="76"/>
    </row>
    <row r="30" spans="1:5" s="79" customFormat="1" hidden="1">
      <c r="A30">
        <v>2010</v>
      </c>
      <c r="B30" t="s">
        <v>118</v>
      </c>
      <c r="C30"/>
      <c r="D30" s="77">
        <v>102.3</v>
      </c>
      <c r="E30" s="76"/>
    </row>
    <row r="31" spans="1:5" s="79" customFormat="1">
      <c r="A31">
        <v>2010</v>
      </c>
      <c r="B31" t="s">
        <v>119</v>
      </c>
      <c r="C31" t="s">
        <v>193</v>
      </c>
      <c r="D31" s="77">
        <v>102.3</v>
      </c>
      <c r="E31" s="160">
        <f>(D31-D19)/D19</f>
        <v>1.3875123885034603E-2</v>
      </c>
    </row>
    <row r="32" spans="1:5" s="79" customFormat="1" hidden="1">
      <c r="A32">
        <v>2010</v>
      </c>
      <c r="B32" t="s">
        <v>120</v>
      </c>
      <c r="C32"/>
      <c r="D32" s="77">
        <v>102.4</v>
      </c>
      <c r="E32" s="76"/>
    </row>
    <row r="33" spans="1:5" s="79" customFormat="1" hidden="1">
      <c r="A33">
        <v>2010</v>
      </c>
      <c r="B33" t="s">
        <v>121</v>
      </c>
      <c r="C33"/>
      <c r="D33" s="77">
        <v>102.6</v>
      </c>
      <c r="E33" s="76"/>
    </row>
    <row r="34" spans="1:5" s="79" customFormat="1">
      <c r="A34">
        <v>2010</v>
      </c>
      <c r="B34" t="s">
        <v>122</v>
      </c>
      <c r="C34" t="s">
        <v>194</v>
      </c>
      <c r="D34" s="77">
        <v>102.7</v>
      </c>
      <c r="E34" s="160">
        <f>(D34-D22)/D22</f>
        <v>1.4822134387351778E-2</v>
      </c>
    </row>
    <row r="35" spans="1:5" s="79" customFormat="1" hidden="1">
      <c r="A35">
        <v>2011</v>
      </c>
      <c r="B35" t="s">
        <v>111</v>
      </c>
      <c r="C35"/>
      <c r="D35" s="77">
        <v>102.7</v>
      </c>
      <c r="E35" s="76"/>
    </row>
    <row r="36" spans="1:5" s="79" customFormat="1" hidden="1">
      <c r="A36">
        <v>2011</v>
      </c>
      <c r="B36" t="s">
        <v>112</v>
      </c>
      <c r="C36"/>
      <c r="D36" s="77">
        <v>102.9</v>
      </c>
      <c r="E36" s="76"/>
    </row>
    <row r="37" spans="1:5" s="79" customFormat="1">
      <c r="A37">
        <v>2011</v>
      </c>
      <c r="B37" t="s">
        <v>113</v>
      </c>
      <c r="C37" t="s">
        <v>195</v>
      </c>
      <c r="D37" s="77">
        <v>103</v>
      </c>
      <c r="E37" s="160">
        <f>(D37-D25)/D25</f>
        <v>9.8039215686274508E-3</v>
      </c>
    </row>
    <row r="38" spans="1:5" s="79" customFormat="1" hidden="1">
      <c r="A38">
        <v>2011</v>
      </c>
      <c r="B38" t="s">
        <v>114</v>
      </c>
      <c r="C38"/>
      <c r="D38" s="77">
        <v>102.8</v>
      </c>
      <c r="E38" s="76"/>
    </row>
    <row r="39" spans="1:5" s="79" customFormat="1" hidden="1">
      <c r="A39">
        <v>2011</v>
      </c>
      <c r="B39" t="s">
        <v>115</v>
      </c>
      <c r="C39"/>
      <c r="D39" s="77">
        <v>103.3</v>
      </c>
      <c r="E39" s="76"/>
    </row>
    <row r="40" spans="1:5" s="79" customFormat="1">
      <c r="A40">
        <v>2011</v>
      </c>
      <c r="B40" t="s">
        <v>116</v>
      </c>
      <c r="C40" t="s">
        <v>196</v>
      </c>
      <c r="D40" s="77">
        <v>103.5</v>
      </c>
      <c r="E40" s="160">
        <f>(D40-D28)/D28</f>
        <v>1.3712047012732672E-2</v>
      </c>
    </row>
    <row r="41" spans="1:5" s="79" customFormat="1" hidden="1">
      <c r="A41">
        <v>2011</v>
      </c>
      <c r="B41" t="s">
        <v>117</v>
      </c>
      <c r="C41"/>
      <c r="D41" s="77">
        <v>103.6</v>
      </c>
      <c r="E41" s="76"/>
    </row>
    <row r="42" spans="1:5" s="79" customFormat="1" hidden="1">
      <c r="A42">
        <v>2011</v>
      </c>
      <c r="B42" t="s">
        <v>118</v>
      </c>
      <c r="C42"/>
      <c r="D42" s="77">
        <v>103.8</v>
      </c>
      <c r="E42" s="76"/>
    </row>
    <row r="43" spans="1:5" s="79" customFormat="1">
      <c r="A43">
        <v>2011</v>
      </c>
      <c r="B43" t="s">
        <v>119</v>
      </c>
      <c r="C43" t="s">
        <v>197</v>
      </c>
      <c r="D43" s="77">
        <v>103.9</v>
      </c>
      <c r="E43" s="160">
        <f>(D43-D31)/D31</f>
        <v>1.5640273704789917E-2</v>
      </c>
    </row>
    <row r="44" spans="1:5" s="79" customFormat="1" hidden="1">
      <c r="A44">
        <v>2011</v>
      </c>
      <c r="B44" t="s">
        <v>120</v>
      </c>
      <c r="C44"/>
      <c r="D44" s="77">
        <v>104</v>
      </c>
      <c r="E44" s="76"/>
    </row>
    <row r="45" spans="1:5" s="79" customFormat="1" hidden="1">
      <c r="A45">
        <v>2011</v>
      </c>
      <c r="B45" t="s">
        <v>121</v>
      </c>
      <c r="C45"/>
      <c r="D45" s="77">
        <v>104</v>
      </c>
      <c r="E45" s="76"/>
    </row>
    <row r="46" spans="1:5" s="79" customFormat="1">
      <c r="A46">
        <v>2011</v>
      </c>
      <c r="B46" t="s">
        <v>122</v>
      </c>
      <c r="C46" t="s">
        <v>198</v>
      </c>
      <c r="D46" s="77">
        <v>104</v>
      </c>
      <c r="E46" s="160">
        <f>(D46-D34)/D34</f>
        <v>1.2658227848101238E-2</v>
      </c>
    </row>
    <row r="47" spans="1:5" s="79" customFormat="1" hidden="1">
      <c r="A47">
        <v>2012</v>
      </c>
      <c r="B47" t="s">
        <v>111</v>
      </c>
      <c r="C47"/>
      <c r="D47" s="77">
        <v>104.9</v>
      </c>
      <c r="E47" s="76"/>
    </row>
    <row r="48" spans="1:5" s="79" customFormat="1" hidden="1">
      <c r="A48">
        <v>2012</v>
      </c>
      <c r="B48" t="s">
        <v>112</v>
      </c>
      <c r="C48"/>
      <c r="D48" s="77">
        <v>104.8</v>
      </c>
      <c r="E48" s="76"/>
    </row>
    <row r="49" spans="1:5" s="79" customFormat="1">
      <c r="A49">
        <v>2012</v>
      </c>
      <c r="B49" t="s">
        <v>113</v>
      </c>
      <c r="C49" t="s">
        <v>199</v>
      </c>
      <c r="D49" s="77">
        <v>104.9</v>
      </c>
      <c r="E49" s="160">
        <f>(D49-D37)/D37</f>
        <v>1.8446601941747628E-2</v>
      </c>
    </row>
    <row r="50" spans="1:5" s="79" customFormat="1" hidden="1">
      <c r="A50">
        <v>2012</v>
      </c>
      <c r="B50" t="s">
        <v>114</v>
      </c>
      <c r="C50"/>
      <c r="D50" s="77">
        <v>104.9</v>
      </c>
      <c r="E50" s="76"/>
    </row>
    <row r="51" spans="1:5" s="79" customFormat="1" hidden="1">
      <c r="A51">
        <v>2012</v>
      </c>
      <c r="B51" t="s">
        <v>115</v>
      </c>
      <c r="C51"/>
      <c r="D51" s="77">
        <v>105</v>
      </c>
      <c r="E51" s="76"/>
    </row>
    <row r="52" spans="1:5" s="79" customFormat="1">
      <c r="A52">
        <v>2012</v>
      </c>
      <c r="B52" t="s">
        <v>116</v>
      </c>
      <c r="C52" t="s">
        <v>200</v>
      </c>
      <c r="D52" s="77">
        <v>105</v>
      </c>
      <c r="E52" s="160">
        <f>(D52-D40)/D40</f>
        <v>1.4492753623188406E-2</v>
      </c>
    </row>
    <row r="53" spans="1:5" s="79" customFormat="1" hidden="1">
      <c r="A53">
        <v>2012</v>
      </c>
      <c r="B53" t="s">
        <v>117</v>
      </c>
      <c r="C53"/>
      <c r="D53" s="77">
        <v>105</v>
      </c>
      <c r="E53" s="76"/>
    </row>
    <row r="54" spans="1:5" s="79" customFormat="1" hidden="1">
      <c r="A54">
        <v>2012</v>
      </c>
      <c r="B54" t="s">
        <v>118</v>
      </c>
      <c r="C54"/>
      <c r="D54" s="77">
        <v>105</v>
      </c>
      <c r="E54" s="76"/>
    </row>
    <row r="55" spans="1:5" s="79" customFormat="1">
      <c r="A55">
        <v>2012</v>
      </c>
      <c r="B55" t="s">
        <v>119</v>
      </c>
      <c r="C55" t="s">
        <v>201</v>
      </c>
      <c r="D55" s="77">
        <v>105.1</v>
      </c>
      <c r="E55" s="160">
        <f>(D55-D43)/D43</f>
        <v>1.1549566891241468E-2</v>
      </c>
    </row>
    <row r="56" spans="1:5" s="79" customFormat="1" hidden="1">
      <c r="A56">
        <v>2012</v>
      </c>
      <c r="B56" t="s">
        <v>120</v>
      </c>
      <c r="C56"/>
      <c r="D56" s="77">
        <v>105.1</v>
      </c>
      <c r="E56" s="76"/>
    </row>
    <row r="57" spans="1:5" s="79" customFormat="1" hidden="1">
      <c r="A57">
        <v>2012</v>
      </c>
      <c r="B57" t="s">
        <v>121</v>
      </c>
      <c r="C57"/>
      <c r="D57" s="77">
        <v>105.1</v>
      </c>
      <c r="E57" s="76"/>
    </row>
    <row r="58" spans="1:5" s="79" customFormat="1">
      <c r="A58">
        <v>2012</v>
      </c>
      <c r="B58" t="s">
        <v>122</v>
      </c>
      <c r="C58" t="s">
        <v>202</v>
      </c>
      <c r="D58" s="77">
        <v>105.1</v>
      </c>
      <c r="E58" s="160">
        <f>(D58-D46)/D46</f>
        <v>1.0576923076923022E-2</v>
      </c>
    </row>
    <row r="59" spans="1:5" s="79" customFormat="1" hidden="1">
      <c r="A59">
        <v>2013</v>
      </c>
      <c r="B59" t="s">
        <v>111</v>
      </c>
      <c r="C59"/>
      <c r="D59" s="77">
        <v>106</v>
      </c>
      <c r="E59" s="76"/>
    </row>
    <row r="60" spans="1:5" s="79" customFormat="1" hidden="1">
      <c r="A60">
        <v>2013</v>
      </c>
      <c r="B60" t="s">
        <v>112</v>
      </c>
      <c r="C60"/>
      <c r="D60" s="77">
        <v>106.4</v>
      </c>
      <c r="E60" s="76"/>
    </row>
    <row r="61" spans="1:5" s="79" customFormat="1">
      <c r="A61">
        <v>2013</v>
      </c>
      <c r="B61" t="s">
        <v>113</v>
      </c>
      <c r="C61" t="s">
        <v>203</v>
      </c>
      <c r="D61" s="77">
        <v>106.8</v>
      </c>
      <c r="E61" s="160">
        <f>(D61-D49)/D49</f>
        <v>1.8112488083889336E-2</v>
      </c>
    </row>
    <row r="62" spans="1:5" s="79" customFormat="1" hidden="1">
      <c r="A62">
        <v>2013</v>
      </c>
      <c r="B62" t="s">
        <v>114</v>
      </c>
      <c r="C62"/>
      <c r="D62" s="77">
        <v>106.8</v>
      </c>
      <c r="E62" s="76"/>
    </row>
    <row r="63" spans="1:5" s="79" customFormat="1" hidden="1">
      <c r="A63">
        <v>2013</v>
      </c>
      <c r="B63" t="s">
        <v>115</v>
      </c>
      <c r="C63"/>
      <c r="D63" s="77">
        <v>106.8</v>
      </c>
      <c r="E63" s="76"/>
    </row>
    <row r="64" spans="1:5" s="79" customFormat="1">
      <c r="A64">
        <v>2013</v>
      </c>
      <c r="B64" t="s">
        <v>116</v>
      </c>
      <c r="C64" t="s">
        <v>204</v>
      </c>
      <c r="D64" s="77">
        <v>106.8</v>
      </c>
      <c r="E64" s="160">
        <f>(D64-D52)/D52</f>
        <v>1.7142857142857116E-2</v>
      </c>
    </row>
    <row r="65" spans="1:5" s="79" customFormat="1" hidden="1">
      <c r="A65">
        <v>2013</v>
      </c>
      <c r="B65" t="s">
        <v>117</v>
      </c>
      <c r="C65"/>
      <c r="D65" s="77">
        <v>106.8</v>
      </c>
      <c r="E65" s="76"/>
    </row>
    <row r="66" spans="1:5" s="79" customFormat="1" hidden="1">
      <c r="A66">
        <v>2013</v>
      </c>
      <c r="B66" t="s">
        <v>118</v>
      </c>
      <c r="C66"/>
      <c r="D66" s="77">
        <v>106.9</v>
      </c>
      <c r="E66" s="76"/>
    </row>
    <row r="67" spans="1:5" s="79" customFormat="1">
      <c r="A67">
        <v>2013</v>
      </c>
      <c r="B67" t="s">
        <v>119</v>
      </c>
      <c r="C67" t="s">
        <v>205</v>
      </c>
      <c r="D67" s="77">
        <v>107.2</v>
      </c>
      <c r="E67" s="160">
        <f>(D67-D55)/D55</f>
        <v>1.9980970504281718E-2</v>
      </c>
    </row>
    <row r="68" spans="1:5" s="79" customFormat="1" hidden="1">
      <c r="A68">
        <v>2013</v>
      </c>
      <c r="B68" t="s">
        <v>120</v>
      </c>
      <c r="C68"/>
      <c r="D68" s="77">
        <v>107.2</v>
      </c>
      <c r="E68" s="76"/>
    </row>
    <row r="69" spans="1:5" s="79" customFormat="1" hidden="1">
      <c r="A69">
        <v>2013</v>
      </c>
      <c r="B69" t="s">
        <v>121</v>
      </c>
      <c r="C69"/>
      <c r="D69" s="77">
        <v>107.3</v>
      </c>
      <c r="E69" s="76"/>
    </row>
    <row r="70" spans="1:5" s="79" customFormat="1">
      <c r="A70">
        <v>2013</v>
      </c>
      <c r="B70" t="s">
        <v>122</v>
      </c>
      <c r="C70" t="s">
        <v>206</v>
      </c>
      <c r="D70" s="77">
        <v>107.2</v>
      </c>
      <c r="E70" s="160">
        <f>(D70-D58)/D58</f>
        <v>1.9980970504281718E-2</v>
      </c>
    </row>
    <row r="71" spans="1:5" s="79" customFormat="1" hidden="1">
      <c r="A71">
        <v>2014</v>
      </c>
      <c r="B71" t="s">
        <v>111</v>
      </c>
      <c r="C71"/>
      <c r="D71" s="77">
        <v>108.2</v>
      </c>
      <c r="E71" s="76"/>
    </row>
    <row r="72" spans="1:5" s="79" customFormat="1" hidden="1">
      <c r="A72">
        <v>2014</v>
      </c>
      <c r="B72" t="s">
        <v>112</v>
      </c>
      <c r="C72"/>
      <c r="D72" s="77">
        <v>108.3</v>
      </c>
      <c r="E72" s="76"/>
    </row>
    <row r="73" spans="1:5" s="79" customFormat="1">
      <c r="A73">
        <v>2014</v>
      </c>
      <c r="B73" t="s">
        <v>113</v>
      </c>
      <c r="C73" t="s">
        <v>207</v>
      </c>
      <c r="D73" s="77">
        <v>108.5</v>
      </c>
      <c r="E73" s="160">
        <f>(D73-D61)/D61</f>
        <v>1.591760299625471E-2</v>
      </c>
    </row>
    <row r="74" spans="1:5" s="79" customFormat="1" hidden="1">
      <c r="A74">
        <v>2014</v>
      </c>
      <c r="B74" t="s">
        <v>114</v>
      </c>
      <c r="C74"/>
      <c r="D74" s="77">
        <v>108.7</v>
      </c>
      <c r="E74" s="76"/>
    </row>
    <row r="75" spans="1:5" s="79" customFormat="1" hidden="1">
      <c r="A75">
        <v>2014</v>
      </c>
      <c r="B75" t="s">
        <v>115</v>
      </c>
      <c r="C75"/>
      <c r="D75" s="77">
        <v>108.8</v>
      </c>
      <c r="E75" s="76"/>
    </row>
    <row r="76" spans="1:5" s="79" customFormat="1">
      <c r="A76">
        <v>2014</v>
      </c>
      <c r="B76" t="s">
        <v>116</v>
      </c>
      <c r="C76" t="s">
        <v>208</v>
      </c>
      <c r="D76" s="77">
        <v>109</v>
      </c>
      <c r="E76" s="160">
        <f>(D76-D64)/D64</f>
        <v>2.0599250936329614E-2</v>
      </c>
    </row>
    <row r="77" spans="1:5" s="79" customFormat="1" hidden="1">
      <c r="A77">
        <v>2014</v>
      </c>
      <c r="B77" t="s">
        <v>117</v>
      </c>
      <c r="C77"/>
      <c r="D77" s="77">
        <v>109.3</v>
      </c>
      <c r="E77" s="76"/>
    </row>
    <row r="78" spans="1:5" s="79" customFormat="1" hidden="1">
      <c r="A78">
        <v>2014</v>
      </c>
      <c r="B78" t="s">
        <v>118</v>
      </c>
      <c r="C78"/>
      <c r="D78" s="77">
        <v>109.4</v>
      </c>
      <c r="E78" s="76"/>
    </row>
    <row r="79" spans="1:5" s="79" customFormat="1">
      <c r="A79">
        <v>2014</v>
      </c>
      <c r="B79" t="s">
        <v>119</v>
      </c>
      <c r="C79" t="s">
        <v>209</v>
      </c>
      <c r="D79" s="77">
        <v>109.6</v>
      </c>
      <c r="E79" s="160">
        <f>(D79-D67)/D67</f>
        <v>2.2388059701492456E-2</v>
      </c>
    </row>
    <row r="80" spans="1:5" s="79" customFormat="1" hidden="1">
      <c r="A80">
        <v>2014</v>
      </c>
      <c r="B80" t="s">
        <v>120</v>
      </c>
      <c r="C80"/>
      <c r="D80" s="77">
        <v>109.9</v>
      </c>
      <c r="E80" s="76"/>
    </row>
    <row r="81" spans="1:5" s="79" customFormat="1" hidden="1">
      <c r="A81">
        <v>2014</v>
      </c>
      <c r="B81" t="s">
        <v>121</v>
      </c>
      <c r="C81"/>
      <c r="D81" s="77">
        <v>110.1</v>
      </c>
      <c r="E81" s="76"/>
    </row>
    <row r="82" spans="1:5" s="79" customFormat="1">
      <c r="A82">
        <v>2014</v>
      </c>
      <c r="B82" t="s">
        <v>122</v>
      </c>
      <c r="C82" t="s">
        <v>210</v>
      </c>
      <c r="D82" s="77">
        <v>110.1</v>
      </c>
      <c r="E82" s="160">
        <f>(D82-D70)/D70</f>
        <v>2.7052238805970068E-2</v>
      </c>
    </row>
    <row r="83" spans="1:5" s="79" customFormat="1" hidden="1">
      <c r="A83">
        <v>2015</v>
      </c>
      <c r="B83" t="s">
        <v>111</v>
      </c>
      <c r="C83"/>
      <c r="D83" s="77">
        <v>110.4</v>
      </c>
      <c r="E83" s="76"/>
    </row>
    <row r="84" spans="1:5" s="79" customFormat="1" hidden="1">
      <c r="A84">
        <v>2015</v>
      </c>
      <c r="B84" t="s">
        <v>112</v>
      </c>
      <c r="C84"/>
      <c r="D84" s="77">
        <v>110.4</v>
      </c>
      <c r="E84" s="76"/>
    </row>
    <row r="85" spans="1:5" s="79" customFormat="1">
      <c r="A85">
        <v>2015</v>
      </c>
      <c r="B85" t="s">
        <v>113</v>
      </c>
      <c r="C85" t="s">
        <v>211</v>
      </c>
      <c r="D85" s="77">
        <v>110.6</v>
      </c>
      <c r="E85" s="160">
        <f>(D85-D73)/D73</f>
        <v>1.9354838709677368E-2</v>
      </c>
    </row>
    <row r="86" spans="1:5" s="79" customFormat="1" hidden="1">
      <c r="A86">
        <v>2015</v>
      </c>
      <c r="B86" t="s">
        <v>114</v>
      </c>
      <c r="C86"/>
      <c r="D86" s="77">
        <v>110.8</v>
      </c>
      <c r="E86" s="76"/>
    </row>
    <row r="87" spans="1:5" s="79" customFormat="1" hidden="1">
      <c r="A87">
        <v>2015</v>
      </c>
      <c r="B87" t="s">
        <v>115</v>
      </c>
      <c r="C87"/>
      <c r="D87" s="77">
        <v>111.2</v>
      </c>
      <c r="E87" s="76"/>
    </row>
    <row r="88" spans="1:5" s="79" customFormat="1">
      <c r="A88">
        <v>2015</v>
      </c>
      <c r="B88" t="s">
        <v>116</v>
      </c>
      <c r="C88" t="s">
        <v>212</v>
      </c>
      <c r="D88" s="77">
        <v>111.5</v>
      </c>
      <c r="E88" s="160">
        <f>(D88-D76)/D76</f>
        <v>2.2935779816513763E-2</v>
      </c>
    </row>
    <row r="89" spans="1:5" s="79" customFormat="1" hidden="1">
      <c r="A89">
        <v>2015</v>
      </c>
      <c r="B89" t="s">
        <v>117</v>
      </c>
      <c r="C89"/>
      <c r="D89" s="77">
        <v>111.6</v>
      </c>
      <c r="E89" s="76"/>
    </row>
    <row r="90" spans="1:5" s="79" customFormat="1" hidden="1">
      <c r="A90">
        <v>2015</v>
      </c>
      <c r="B90" t="s">
        <v>118</v>
      </c>
      <c r="C90"/>
      <c r="D90" s="77">
        <v>111.6</v>
      </c>
      <c r="E90" s="76"/>
    </row>
    <row r="91" spans="1:5" s="79" customFormat="1">
      <c r="A91">
        <v>2015</v>
      </c>
      <c r="B91" t="s">
        <v>119</v>
      </c>
      <c r="C91" t="s">
        <v>213</v>
      </c>
      <c r="D91" s="77">
        <v>111.7</v>
      </c>
      <c r="E91" s="160">
        <f>(D91-D79)/D79</f>
        <v>1.9160583941605917E-2</v>
      </c>
    </row>
    <row r="92" spans="1:5" s="79" customFormat="1" hidden="1">
      <c r="A92">
        <v>2015</v>
      </c>
      <c r="B92" t="s">
        <v>120</v>
      </c>
      <c r="C92"/>
      <c r="D92" s="77">
        <v>111.8</v>
      </c>
      <c r="E92" s="76"/>
    </row>
    <row r="93" spans="1:5" s="79" customFormat="1" hidden="1">
      <c r="A93">
        <v>2015</v>
      </c>
      <c r="B93" t="s">
        <v>121</v>
      </c>
      <c r="C93"/>
      <c r="D93" s="77">
        <v>112</v>
      </c>
      <c r="E93" s="76"/>
    </row>
    <row r="94" spans="1:5" s="79" customFormat="1">
      <c r="A94">
        <v>2015</v>
      </c>
      <c r="B94" t="s">
        <v>122</v>
      </c>
      <c r="C94" t="s">
        <v>214</v>
      </c>
      <c r="D94" s="77">
        <v>112</v>
      </c>
      <c r="E94" s="160">
        <f>(D94-D82)/D82</f>
        <v>1.7257039055404232E-2</v>
      </c>
    </row>
    <row r="95" spans="1:5" hidden="1">
      <c r="A95" s="21">
        <v>2016</v>
      </c>
      <c r="B95" s="21" t="s">
        <v>111</v>
      </c>
      <c r="D95" s="23">
        <v>112</v>
      </c>
      <c r="E95" s="75"/>
    </row>
    <row r="96" spans="1:5" hidden="1">
      <c r="A96" s="21">
        <v>2016</v>
      </c>
      <c r="B96" s="21" t="s">
        <v>112</v>
      </c>
      <c r="D96" s="23">
        <v>112.1</v>
      </c>
      <c r="E96" s="75"/>
    </row>
    <row r="97" spans="1:5">
      <c r="A97" s="21">
        <v>2016</v>
      </c>
      <c r="B97" s="21" t="s">
        <v>113</v>
      </c>
      <c r="C97" t="s">
        <v>19</v>
      </c>
      <c r="D97" s="23">
        <v>112.1</v>
      </c>
      <c r="E97" s="160">
        <f>(D97-D85)/D85</f>
        <v>1.35623869801085E-2</v>
      </c>
    </row>
    <row r="98" spans="1:5" hidden="1">
      <c r="A98" s="21">
        <v>2016</v>
      </c>
      <c r="B98" s="21" t="s">
        <v>114</v>
      </c>
      <c r="D98" s="23">
        <v>112.2</v>
      </c>
      <c r="E98" s="75"/>
    </row>
    <row r="99" spans="1:5" hidden="1">
      <c r="A99" s="21">
        <v>2016</v>
      </c>
      <c r="B99" s="21" t="s">
        <v>115</v>
      </c>
      <c r="D99" s="23">
        <v>112.5</v>
      </c>
      <c r="E99" s="75"/>
    </row>
    <row r="100" spans="1:5">
      <c r="A100" s="21">
        <v>2016</v>
      </c>
      <c r="B100" s="21" t="s">
        <v>116</v>
      </c>
      <c r="C100" t="s">
        <v>21</v>
      </c>
      <c r="D100" s="23">
        <v>112.5</v>
      </c>
      <c r="E100" s="160">
        <f>(D100-D88)/D88</f>
        <v>8.9686098654708519E-3</v>
      </c>
    </row>
    <row r="101" spans="1:5" hidden="1">
      <c r="A101" s="21">
        <v>2016</v>
      </c>
      <c r="B101" s="21" t="s">
        <v>117</v>
      </c>
      <c r="D101" s="23">
        <v>112.6</v>
      </c>
      <c r="E101" s="75"/>
    </row>
    <row r="102" spans="1:5" hidden="1">
      <c r="A102" s="21">
        <v>2016</v>
      </c>
      <c r="B102" s="21" t="s">
        <v>118</v>
      </c>
      <c r="D102" s="23">
        <v>113.4</v>
      </c>
      <c r="E102" s="75"/>
    </row>
    <row r="103" spans="1:5">
      <c r="A103" s="21">
        <v>2016</v>
      </c>
      <c r="B103" s="21" t="s">
        <v>119</v>
      </c>
      <c r="C103" t="s">
        <v>23</v>
      </c>
      <c r="D103" s="23">
        <v>113.7</v>
      </c>
      <c r="E103" s="160">
        <f>(D103-D91)/D91</f>
        <v>1.7905102954341987E-2</v>
      </c>
    </row>
    <row r="104" spans="1:5" hidden="1">
      <c r="A104" s="21">
        <v>2016</v>
      </c>
      <c r="B104" s="21" t="s">
        <v>120</v>
      </c>
      <c r="D104" s="23">
        <v>113.7</v>
      </c>
      <c r="E104" s="75"/>
    </row>
    <row r="105" spans="1:5" hidden="1">
      <c r="A105" s="21">
        <v>2016</v>
      </c>
      <c r="B105" s="21" t="s">
        <v>121</v>
      </c>
      <c r="D105" s="23">
        <v>114</v>
      </c>
      <c r="E105" s="75"/>
    </row>
    <row r="106" spans="1:5">
      <c r="A106" s="21">
        <v>2016</v>
      </c>
      <c r="B106" s="21" t="s">
        <v>122</v>
      </c>
      <c r="C106" t="s">
        <v>25</v>
      </c>
      <c r="D106" s="23">
        <v>114.5</v>
      </c>
      <c r="E106" s="160">
        <f>(D106-D94)/D94</f>
        <v>2.2321428571428572E-2</v>
      </c>
    </row>
    <row r="107" spans="1:5" hidden="1">
      <c r="A107" s="21">
        <v>2017</v>
      </c>
      <c r="B107" s="21" t="s">
        <v>111</v>
      </c>
      <c r="D107" s="23">
        <v>114.7</v>
      </c>
      <c r="E107" s="75"/>
    </row>
    <row r="108" spans="1:5" hidden="1">
      <c r="A108" s="21">
        <v>2017</v>
      </c>
      <c r="B108" s="21" t="s">
        <v>112</v>
      </c>
      <c r="D108" s="23">
        <v>114.8</v>
      </c>
      <c r="E108" s="75"/>
    </row>
    <row r="109" spans="1:5">
      <c r="A109" s="21">
        <v>2017</v>
      </c>
      <c r="B109" s="21" t="s">
        <v>113</v>
      </c>
      <c r="C109" t="s">
        <v>26</v>
      </c>
      <c r="D109" s="23">
        <v>115</v>
      </c>
      <c r="E109" s="160">
        <f>(D109-D97)/D97</f>
        <v>2.5869759143621818E-2</v>
      </c>
    </row>
    <row r="110" spans="1:5" hidden="1">
      <c r="A110" s="21">
        <v>2017</v>
      </c>
      <c r="B110" s="21" t="s">
        <v>114</v>
      </c>
      <c r="D110" s="23">
        <v>115.1</v>
      </c>
      <c r="E110" s="75"/>
    </row>
    <row r="111" spans="1:5" hidden="1">
      <c r="A111" s="21">
        <v>2017</v>
      </c>
      <c r="B111" s="21" t="s">
        <v>115</v>
      </c>
      <c r="D111" s="23">
        <v>115.3</v>
      </c>
      <c r="E111" s="75"/>
    </row>
    <row r="112" spans="1:5">
      <c r="A112" s="21">
        <v>2017</v>
      </c>
      <c r="B112" s="21" t="s">
        <v>116</v>
      </c>
      <c r="C112" t="s">
        <v>27</v>
      </c>
      <c r="D112" s="23">
        <v>115.4</v>
      </c>
      <c r="E112" s="160">
        <f>(D112-D100)/D100</f>
        <v>2.577777777777783E-2</v>
      </c>
    </row>
    <row r="113" spans="1:5" hidden="1">
      <c r="A113" s="21">
        <v>2017</v>
      </c>
      <c r="B113" s="21" t="s">
        <v>117</v>
      </c>
      <c r="D113" s="23">
        <v>115.5</v>
      </c>
      <c r="E113" s="75"/>
    </row>
    <row r="114" spans="1:5" hidden="1">
      <c r="A114" s="21">
        <v>2017</v>
      </c>
      <c r="B114" s="21" t="s">
        <v>118</v>
      </c>
      <c r="D114" s="23">
        <v>115.6</v>
      </c>
      <c r="E114" s="75"/>
    </row>
    <row r="115" spans="1:5">
      <c r="A115" s="21">
        <v>2017</v>
      </c>
      <c r="B115" s="21" t="s">
        <v>119</v>
      </c>
      <c r="C115" t="s">
        <v>28</v>
      </c>
      <c r="D115" s="23">
        <v>115.7</v>
      </c>
      <c r="E115" s="160">
        <f>(D115-D103)/D103</f>
        <v>1.7590149516270887E-2</v>
      </c>
    </row>
    <row r="116" spans="1:5" hidden="1">
      <c r="A116" s="21">
        <v>2017</v>
      </c>
      <c r="B116" s="21" t="s">
        <v>120</v>
      </c>
      <c r="D116" s="23">
        <v>115.9</v>
      </c>
      <c r="E116" s="75"/>
    </row>
    <row r="117" spans="1:5" hidden="1">
      <c r="A117" s="21">
        <v>2017</v>
      </c>
      <c r="B117" s="21" t="s">
        <v>121</v>
      </c>
      <c r="D117" s="23">
        <v>115.9</v>
      </c>
      <c r="E117" s="75"/>
    </row>
    <row r="118" spans="1:5">
      <c r="A118" s="21">
        <v>2017</v>
      </c>
      <c r="B118" s="21" t="s">
        <v>122</v>
      </c>
      <c r="C118" t="s">
        <v>29</v>
      </c>
      <c r="D118" s="23">
        <v>115.9</v>
      </c>
      <c r="E118" s="160">
        <f>(D118-D106)/D106</f>
        <v>1.2227074235807911E-2</v>
      </c>
    </row>
    <row r="119" spans="1:5" hidden="1">
      <c r="A119" s="21">
        <v>2018</v>
      </c>
      <c r="B119" s="21" t="s">
        <v>111</v>
      </c>
      <c r="D119" s="52">
        <v>116.5</v>
      </c>
      <c r="E119" s="75"/>
    </row>
    <row r="120" spans="1:5" hidden="1">
      <c r="A120" s="21">
        <v>2018</v>
      </c>
      <c r="B120" s="21" t="s">
        <v>112</v>
      </c>
      <c r="D120" s="52">
        <v>116.5</v>
      </c>
      <c r="E120" s="75"/>
    </row>
    <row r="121" spans="1:5">
      <c r="A121" s="21">
        <v>2018</v>
      </c>
      <c r="B121" s="21" t="s">
        <v>113</v>
      </c>
      <c r="C121" t="s">
        <v>30</v>
      </c>
      <c r="D121" s="52">
        <v>116.8</v>
      </c>
      <c r="E121" s="160">
        <f>(D121-D109)/D109</f>
        <v>1.5652173913043455E-2</v>
      </c>
    </row>
    <row r="122" spans="1:5" hidden="1">
      <c r="A122" s="21">
        <v>2018</v>
      </c>
      <c r="B122" s="21" t="s">
        <v>114</v>
      </c>
      <c r="D122" s="52">
        <v>116.9</v>
      </c>
      <c r="E122" s="75"/>
    </row>
    <row r="123" spans="1:5" hidden="1">
      <c r="A123">
        <v>2018</v>
      </c>
      <c r="B123" t="s">
        <v>115</v>
      </c>
      <c r="D123" s="52">
        <v>117.2</v>
      </c>
      <c r="E123" s="75"/>
    </row>
    <row r="124" spans="1:5">
      <c r="A124">
        <v>2018</v>
      </c>
      <c r="B124" t="s">
        <v>116</v>
      </c>
      <c r="C124" t="s">
        <v>31</v>
      </c>
      <c r="D124" s="52">
        <v>117.3</v>
      </c>
      <c r="E124" s="160">
        <f>(D124-D112)/D112</f>
        <v>1.6464471403812752E-2</v>
      </c>
    </row>
    <row r="125" spans="1:5" hidden="1">
      <c r="A125">
        <v>2018</v>
      </c>
      <c r="B125" t="s">
        <v>117</v>
      </c>
      <c r="D125" s="52">
        <v>117.4</v>
      </c>
      <c r="E125" s="75"/>
    </row>
    <row r="126" spans="1:5" hidden="1">
      <c r="A126">
        <v>2018</v>
      </c>
      <c r="B126" t="s">
        <v>118</v>
      </c>
      <c r="D126" s="52">
        <v>117.7</v>
      </c>
      <c r="E126" s="75"/>
    </row>
    <row r="127" spans="1:5">
      <c r="A127">
        <v>2018</v>
      </c>
      <c r="B127" t="s">
        <v>119</v>
      </c>
      <c r="C127" t="s">
        <v>32</v>
      </c>
      <c r="D127" s="52">
        <v>117.8</v>
      </c>
      <c r="E127" s="160">
        <f>(D127-D115)/D115</f>
        <v>1.815038893690574E-2</v>
      </c>
    </row>
    <row r="128" spans="1:5" hidden="1">
      <c r="A128">
        <v>2018</v>
      </c>
      <c r="B128" t="s">
        <v>120</v>
      </c>
      <c r="D128" s="52">
        <v>118.3</v>
      </c>
      <c r="E128" s="75"/>
    </row>
    <row r="129" spans="1:11" hidden="1">
      <c r="A129">
        <v>2018</v>
      </c>
      <c r="B129" t="s">
        <v>121</v>
      </c>
      <c r="D129" s="52">
        <v>118.5</v>
      </c>
      <c r="E129" s="75"/>
    </row>
    <row r="130" spans="1:11">
      <c r="A130">
        <v>2018</v>
      </c>
      <c r="B130" t="s">
        <v>122</v>
      </c>
      <c r="C130" t="s">
        <v>105</v>
      </c>
      <c r="D130" s="52">
        <v>118.7</v>
      </c>
      <c r="E130" s="160">
        <f>(D130-D118)/D118</f>
        <v>2.415875754961171E-2</v>
      </c>
    </row>
    <row r="131" spans="1:11" hidden="1">
      <c r="A131">
        <v>2019</v>
      </c>
      <c r="B131" t="s">
        <v>111</v>
      </c>
      <c r="D131" s="52">
        <v>119.2</v>
      </c>
      <c r="E131" s="75"/>
      <c r="H131" s="77"/>
      <c r="I131" s="52"/>
    </row>
    <row r="132" spans="1:11" hidden="1">
      <c r="A132">
        <v>2019</v>
      </c>
      <c r="B132" t="s">
        <v>112</v>
      </c>
      <c r="D132" s="52">
        <v>120</v>
      </c>
      <c r="E132" s="75"/>
      <c r="H132" s="77"/>
      <c r="I132" s="52"/>
    </row>
    <row r="133" spans="1:11">
      <c r="A133">
        <v>2019</v>
      </c>
      <c r="B133" t="s">
        <v>113</v>
      </c>
      <c r="C133" t="s">
        <v>156</v>
      </c>
      <c r="D133" s="52">
        <v>120.1</v>
      </c>
      <c r="E133" s="160">
        <f>(D133-D121)/D121</f>
        <v>2.8253424657534224E-2</v>
      </c>
      <c r="H133" s="77"/>
      <c r="I133" s="52"/>
    </row>
    <row r="134" spans="1:11" hidden="1">
      <c r="A134">
        <v>2019</v>
      </c>
      <c r="B134" t="s">
        <v>114</v>
      </c>
      <c r="D134" s="52">
        <v>120.2</v>
      </c>
      <c r="E134" s="75"/>
      <c r="H134" s="77"/>
      <c r="I134" s="52"/>
      <c r="K134" s="15"/>
    </row>
    <row r="135" spans="1:11" hidden="1">
      <c r="A135">
        <v>2019</v>
      </c>
      <c r="B135" t="s">
        <v>115</v>
      </c>
      <c r="D135" s="52">
        <v>120.7</v>
      </c>
      <c r="E135" s="75"/>
      <c r="H135" s="77"/>
      <c r="I135" s="52"/>
    </row>
    <row r="136" spans="1:11">
      <c r="A136">
        <v>2019</v>
      </c>
      <c r="B136" t="s">
        <v>116</v>
      </c>
      <c r="C136" t="s">
        <v>164</v>
      </c>
      <c r="D136" s="52">
        <v>120.2</v>
      </c>
      <c r="E136" s="160">
        <f>(D136-D124)/D124</f>
        <v>2.4722932651321448E-2</v>
      </c>
      <c r="H136" s="77"/>
      <c r="I136" s="52"/>
    </row>
    <row r="137" spans="1:11" hidden="1">
      <c r="A137">
        <v>2019</v>
      </c>
      <c r="B137" t="s">
        <v>117</v>
      </c>
      <c r="D137" s="52">
        <v>120.8</v>
      </c>
      <c r="E137" s="75"/>
      <c r="H137" s="77"/>
      <c r="I137" s="52"/>
    </row>
    <row r="138" spans="1:11" hidden="1">
      <c r="A138">
        <v>2019</v>
      </c>
      <c r="B138" t="s">
        <v>118</v>
      </c>
      <c r="D138" s="52">
        <v>121.1</v>
      </c>
      <c r="E138" s="75"/>
      <c r="H138" s="77"/>
      <c r="I138" s="52"/>
    </row>
    <row r="139" spans="1:11">
      <c r="A139">
        <v>2019</v>
      </c>
      <c r="B139" t="s">
        <v>119</v>
      </c>
      <c r="C139" t="s">
        <v>165</v>
      </c>
      <c r="D139" s="52">
        <v>121.1</v>
      </c>
      <c r="E139" s="160">
        <f>(D139-D127)/D127</f>
        <v>2.8013582342954136E-2</v>
      </c>
      <c r="H139" s="77"/>
      <c r="I139" s="52"/>
    </row>
    <row r="140" spans="1:11" hidden="1">
      <c r="A140">
        <v>2019</v>
      </c>
      <c r="B140" t="s">
        <v>120</v>
      </c>
      <c r="D140" s="52">
        <v>121.1</v>
      </c>
      <c r="E140" s="75"/>
      <c r="H140" s="77"/>
      <c r="I140" s="52"/>
    </row>
    <row r="141" spans="1:11" hidden="1">
      <c r="A141">
        <v>2019</v>
      </c>
      <c r="B141" t="s">
        <v>121</v>
      </c>
      <c r="D141" s="52">
        <v>121.2</v>
      </c>
      <c r="E141" s="75"/>
      <c r="H141" s="77"/>
      <c r="I141" s="52"/>
    </row>
    <row r="142" spans="1:11">
      <c r="A142">
        <v>2019</v>
      </c>
      <c r="B142" t="s">
        <v>122</v>
      </c>
      <c r="C142" t="s">
        <v>169</v>
      </c>
      <c r="D142" s="52">
        <v>121.3</v>
      </c>
      <c r="E142" s="160">
        <f>(D142-D130)/D130</f>
        <v>2.1903959561920761E-2</v>
      </c>
      <c r="H142" s="77"/>
      <c r="I142" s="52"/>
    </row>
    <row r="143" spans="1:11" hidden="1">
      <c r="A143">
        <v>2020</v>
      </c>
      <c r="B143" t="s">
        <v>111</v>
      </c>
      <c r="D143" s="52">
        <v>122.1</v>
      </c>
      <c r="E143" s="75"/>
      <c r="H143" s="77"/>
      <c r="I143" s="52"/>
    </row>
    <row r="144" spans="1:11" hidden="1">
      <c r="A144">
        <v>2020</v>
      </c>
      <c r="B144" t="s">
        <v>112</v>
      </c>
      <c r="D144" s="52">
        <v>122.2</v>
      </c>
      <c r="E144" s="75"/>
      <c r="H144" s="77"/>
      <c r="I144" s="52"/>
    </row>
    <row r="145" spans="1:9">
      <c r="A145">
        <v>2020</v>
      </c>
      <c r="B145" t="s">
        <v>113</v>
      </c>
      <c r="C145" t="s">
        <v>170</v>
      </c>
      <c r="D145" s="52">
        <v>120.9</v>
      </c>
      <c r="E145" s="160">
        <f>(D145-D133)/D133</f>
        <v>6.6611157368860231E-3</v>
      </c>
      <c r="H145" s="77"/>
      <c r="I145" s="52"/>
    </row>
    <row r="146" spans="1:9" hidden="1">
      <c r="A146">
        <v>2020</v>
      </c>
      <c r="B146" t="s">
        <v>114</v>
      </c>
      <c r="D146" s="52">
        <v>120.6</v>
      </c>
      <c r="E146" s="75"/>
      <c r="H146" s="77"/>
      <c r="I146" s="52"/>
    </row>
    <row r="147" spans="1:9" hidden="1">
      <c r="A147">
        <v>2020</v>
      </c>
      <c r="B147" t="s">
        <v>115</v>
      </c>
      <c r="D147" s="77">
        <v>120.6</v>
      </c>
      <c r="E147" s="75"/>
      <c r="H147" s="77"/>
      <c r="I147" s="52"/>
    </row>
    <row r="148" spans="1:9">
      <c r="A148">
        <v>2020</v>
      </c>
      <c r="B148" t="s">
        <v>116</v>
      </c>
      <c r="C148" t="s">
        <v>231</v>
      </c>
      <c r="D148" s="52">
        <v>122.3</v>
      </c>
      <c r="E148" s="160">
        <f>(D148-D136)/D136</f>
        <v>1.7470881863560685E-2</v>
      </c>
      <c r="H148" s="77"/>
      <c r="I148" s="52"/>
    </row>
    <row r="149" spans="1:9" hidden="1">
      <c r="A149">
        <v>2020</v>
      </c>
      <c r="B149" t="s">
        <v>117</v>
      </c>
      <c r="D149" s="52">
        <v>120.8</v>
      </c>
      <c r="E149" s="75"/>
      <c r="H149" s="77"/>
      <c r="I149" s="52"/>
    </row>
    <row r="150" spans="1:9" hidden="1">
      <c r="A150">
        <v>2020</v>
      </c>
      <c r="B150" t="s">
        <v>118</v>
      </c>
      <c r="D150" s="52">
        <v>120.9</v>
      </c>
      <c r="E150" s="75"/>
      <c r="H150" s="77"/>
      <c r="I150" s="52"/>
    </row>
    <row r="151" spans="1:9">
      <c r="A151">
        <v>2020</v>
      </c>
      <c r="B151" t="s">
        <v>119</v>
      </c>
      <c r="C151" t="s">
        <v>252</v>
      </c>
      <c r="D151" s="52">
        <v>120.8</v>
      </c>
      <c r="E151" s="160">
        <f>(D151-D139)/D139</f>
        <v>-2.4772914946325116E-3</v>
      </c>
      <c r="H151" s="77"/>
      <c r="I151" s="52"/>
    </row>
    <row r="152" spans="1:9" hidden="1">
      <c r="A152">
        <v>2020</v>
      </c>
      <c r="B152" t="s">
        <v>120</v>
      </c>
      <c r="I152" s="52"/>
    </row>
    <row r="153" spans="1:9" hidden="1">
      <c r="A153">
        <v>2020</v>
      </c>
      <c r="B153" t="s">
        <v>121</v>
      </c>
      <c r="I153" s="52"/>
    </row>
    <row r="154" spans="1:9" hidden="1">
      <c r="A154">
        <v>2020</v>
      </c>
      <c r="B154" t="s">
        <v>122</v>
      </c>
      <c r="C154" t="s">
        <v>251</v>
      </c>
      <c r="I154" s="52"/>
    </row>
    <row r="155" spans="1:9">
      <c r="A155">
        <v>2020</v>
      </c>
      <c r="B155" t="s">
        <v>122</v>
      </c>
      <c r="C155" t="s">
        <v>251</v>
      </c>
      <c r="D155" s="52">
        <v>121</v>
      </c>
      <c r="E155" s="160">
        <f>(D155-D142)/D142</f>
        <v>-2.4732069249793665E-3</v>
      </c>
    </row>
    <row r="156" spans="1:9">
      <c r="A156">
        <v>2021</v>
      </c>
      <c r="B156" t="s">
        <v>113</v>
      </c>
      <c r="C156" t="s">
        <v>440</v>
      </c>
      <c r="D156" s="52">
        <v>121.3</v>
      </c>
      <c r="E156" s="160">
        <f>(D156-D145)/D145</f>
        <v>3.3085194375516249E-3</v>
      </c>
    </row>
    <row r="157" spans="1:9">
      <c r="A157">
        <v>2021</v>
      </c>
      <c r="B157" t="s">
        <v>116</v>
      </c>
      <c r="C157" t="s">
        <v>445</v>
      </c>
      <c r="D157" s="52">
        <v>127</v>
      </c>
      <c r="E157" s="160">
        <f>(D157-D148)/D148</f>
        <v>3.8430089942763722E-2</v>
      </c>
    </row>
    <row r="158" spans="1:9">
      <c r="A158">
        <v>2021</v>
      </c>
      <c r="B158" t="s">
        <v>119</v>
      </c>
      <c r="C158" t="s">
        <v>447</v>
      </c>
      <c r="D158" s="52">
        <v>129.80000000000001</v>
      </c>
      <c r="E158" s="160">
        <f>(D158-D151)/D151</f>
        <v>7.4503311258278263E-2</v>
      </c>
    </row>
    <row r="159" spans="1:9">
      <c r="A159">
        <v>2021</v>
      </c>
      <c r="B159" t="s">
        <v>122</v>
      </c>
      <c r="C159" t="s">
        <v>450</v>
      </c>
      <c r="D159" s="52">
        <v>133.19999999999999</v>
      </c>
      <c r="E159" s="160">
        <f>(D159-D155)/D155</f>
        <v>0.10082644628099165</v>
      </c>
    </row>
    <row r="160" spans="1:9">
      <c r="A160">
        <v>2022</v>
      </c>
      <c r="B160" t="s">
        <v>113</v>
      </c>
      <c r="C160" t="s">
        <v>454</v>
      </c>
      <c r="D160" s="52">
        <v>138.42699999999999</v>
      </c>
      <c r="E160" s="160">
        <f>(D160-D156)/D156</f>
        <v>0.14119538334707335</v>
      </c>
    </row>
    <row r="161" spans="1:5">
      <c r="A161">
        <v>2022</v>
      </c>
      <c r="B161" t="s">
        <v>116</v>
      </c>
      <c r="C161" t="s">
        <v>457</v>
      </c>
      <c r="D161" s="52">
        <v>141.87799999999999</v>
      </c>
      <c r="E161" s="160">
        <f>(D161-D157)/D157</f>
        <v>0.11714960629921249</v>
      </c>
    </row>
    <row r="162" spans="1:5">
      <c r="A162">
        <v>2022</v>
      </c>
      <c r="B162" t="s">
        <v>119</v>
      </c>
      <c r="C162" t="s">
        <v>465</v>
      </c>
      <c r="D162" s="52">
        <v>141.72800000000001</v>
      </c>
      <c r="E162" s="160">
        <f>(D162-D158)/D158</f>
        <v>9.1895223420647126E-2</v>
      </c>
    </row>
  </sheetData>
  <autoFilter ref="A13:E154" xr:uid="{00000000-0009-0000-0000-000008000000}">
    <filterColumn colId="4">
      <customFilters>
        <customFilter operator="notEqual" val=" "/>
      </customFilters>
    </filterColumn>
  </autoFilter>
  <mergeCells count="1">
    <mergeCell ref="A1:E1"/>
  </mergeCells>
  <phoneticPr fontId="45" type="noConversion"/>
  <hyperlinks>
    <hyperlink ref="B10" r:id="rId1" xr:uid="{00000000-0004-0000-0800-000000000000}"/>
  </hyperlinks>
  <pageMargins left="0.7" right="0.7" top="0.75" bottom="0.75" header="0.3" footer="0.3"/>
  <pageSetup orientation="portrait" horizontalDpi="0" verticalDpi="0"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V i s u a l i z a t i o n   x m l n s : x s d = " h t t p : / / w w w . w 3 . o r g / 2 0 0 1 / X M L S c h e m a "   x m l n s : x s i = " h t t p : / / w w w . w 3 . o r g / 2 0 0 1 / X M L S c h e m a - i n s t a n c e "   x m l n s = " h t t p : / / m i c r o s o f t . d a t a . v i s u a l i z a t i o n . C l i e n t . E x c e l / 1 . 0 " > < T o u r s > < T o u r   N a m e = " T o u r   1 "   I d = " { 7 D 0 B 1 6 0 0 - 9 A F 7 - 4 8 3 D - A A F 3 - D F B 0 8 B 0 A 9 4 1 3 } "   T o u r I d = " c 3 0 b 2 6 9 d - d e 7 9 - 4 a a 6 - b a 5 1 - 4 f c a 1 9 f c 8 c 9 7 "   X m l V e r = " 6 "   M i n X m l V e r = " 3 " > < D e s c r i p t i o n > S o m e   d e s c r i p t i o n   f o r   t h e   t o u r   g o e s   h e r e < / D e s c r i p t i o n > < I m a g e > i V B O R w 0 K G g o A A A A N S U h E U g A A A N Q A A A B 1 C A Y A A A A 2 n s 9 T A A A A A X N S R 0 I A r s 4 c 6 Q A A A A R n Q U 1 B A A C x j w v 8 Y Q U A A A A J c E h Z c w A A A m I A A A J i A W y J d J c A A D t u S U R B V H h e 5 X 1 n j J x H m t 7 b e V J P z j M c k s M o i R J J i R K V u Q q r D b 6 9 O 5 + 9 5 / V 6 j Q N s 4 + D w w / 9 s O O B 8 P s B 3 s P 8 Y P u B s w M D 9 W f g A A + d w Y b 1 7 t 6 u w V C Q p M U q i m I c c T s 6 x c / f 4 f d 6 q 6 q 7 + 5 u s w J G e 6 Z / S Q 1 V V f m O 4 v 1 F N v q L e q P D / 5 8 N M 1 + h q j p 2 8 / 7 W m r p / j i C D W 3 t N L b N 0 L U V Z + i x 7 s T 9 I v r I X 0 W 0 d p a 4 c d U 7 F g x P N a V p L 6 m N L 1 z o 4 b w D S H / G s V T H v J 6 V D m W 9 F A o s E Z t d R k a W / R R C + f L c S + 9 P B g j H 5 / z N v 8 d 0 F a f o f 3 t K Q q H M r L 9 o P B 4 P B R J e O R a h u f 9 N M q / a Y B j B i j b y e f 1 0 p u P Z W h q O U W X r 3 2 l z / p 6 4 m t N q P q u E x S L Z S i V S t G R 7 j h d H v V T Q z B D z w 3 E 5 D g q L M j y 5 k G 1 b S P K F e / D o a D e 2 j h A m n 1 M g t 7 G F G X W P P T B n R A T J U 4 f c t 7 f n K a Q b 4 3 G l 3 0 0 2 J q i p t o M X R o N 0 t 6 2 F H W H 0 x R h o g W 8 R B d H A 7 Q U 4 4 K G 3 7 t G q U y u 4 g O v H 4 j J b 2 0 E I M l K 3 E M N o b U s a Q 1 w z M A Q C s n L p A r 4 f f T C f r 6 X 8 x f 0 G V 8 / f C 0 J 5 Q + G y B d + k h K J F K X T a S E N E t r m d E Y 9 D i N 1 3 M h k j j k r W z k w U s i g o y E j p G o O x S k Q C A i x k m k P P T s Q p w S f B y L h 1 0 7 t i 8 s x X N 6 T P Q n q C m f o n Z v q 9 / X l F I X b f Z S C I Y / z P o N M 9 l P 7 E / r 3 H d L K 5 6 N g w E / e 2 F c U j a y q P / g a g Q n 1 W R m v Y + e g t f 8 Y L a / 6 K J l M U i a T k Q S C K B V L n f P G g S g t c 8 t / Z T x A L + 2 N q 5 0 M Q y S D N G t Y 7 9 0 q n 1 T O S l 0 O I a H K g W C 9 T U x + l m S N r N Y Z Q n 7 O 1 7 c Q z U m o U u h g 1 f B o X 0 J v l Y 9 3 b t b q k o K f f / I b + 2 N C I N w / J C y A b S W p v J z 7 W X V e o J H R O 3 L s 6 w L P / / v o 6 0 O o h u 5 n K B p l t Y h V P F s y G a I g f 4 X V L p D L h p N I N m 5 M B 9 j e y N k a b u h p T N M T 3 Z q t j D u z r F q y O v U F E 0 I L R M E R P u e L i Y C U o d q t c U V d i H n k m s a W f H S V j 6 E y t 9 W l a T b i I 1 h M v X w e j t n f U w y H O p M 0 H / F S d 2 O G O h v S e m 9 x G O K D M A A k V H P t G j 3 V q 8 h p C G e k F B I k l Z 9 T b a 2 X V i b P y / G v A 8 p v 3 r Y 5 a j u e o d X V t E g m k M l I J p t M w C W 2 S w z s 4 2 7 A d x z s y B G l E I y d o 9 Q 5 o k G 2 h V C Z Y d / A 0 d D F p I D 0 A p m M M n i k J 0 l T K 9 6 s h A Q J a 5 j o k A y w o V 7 Y E 6 f X R U q Q f E c 9 E 7 Q c X J 8 K 8 P f 6 m B A Z W u T r i v J 3 l c I 3 9 q t r M M 8 j w R I T 1 w a i w V l i n p E 5 j o R n P N g S J U 8 6 R b X t z 8 j x r w O + F o Q K t T 1 D s V g 6 K 5 l s M q F i v c 4 q H i r 3 K 2 y n n N y t W l 0 c K 4 b Z 2 V l R b 4 A a f 5 p O D C T o 8 a 6 k S J m Q n + j 5 3 T l V c T X h k c o H V Q 0 q m m 1 D P d G 2 S D O s g h r g V 4 0 T 4 X U m 2 f m R o P w t P H 6 D r P 4 B u E Y j R U H G P a 0 p e p 5 t L n j 7 A E i Q U n j / d k j U x 4 / v h u j W D F 9 w E c D Z E b C E s P 1 s r k 6 q B s g 8 T y S j S l + d 8 F J D I E F 7 m 2 I U a n 0 m K + F 2 M l j l O 1 / 6 6 W 9 j B F u f z j o f b C K h k q D i v j K Y b 9 e o C s H H i r j G 7 t y 5 Q 4 O D g 3 q L a H L Z J x X b x u i C j 7 q b 0 n T h f l A k g Q 1 8 8 x s O e w r e u V / e y r n p W 1 n q z L F q B s m F v / 9 0 O E j t T B i Q B 4 1 A M U w z Q Z d Z V c S 5 7 2 r H R T H A 2 7 i X z y 2 G Q v a e G 0 n M P q P + o e F 5 d X + K v p y q o 4 X J i 3 J s p 8 I r b 3 e H p k J k A g J M K D c y A c X I t L C w k C U T v h N w k g n o a 0 5 L X 9 G z L L k M e Q Z a U k K Q p 9 t H 2 Z a L 8 L U l R H 0 D Q H A c M z 8 N M p m 6 2 l S j f m d m 1 U u 1 g T U a Y b I C K c 0 r q F 0 g j r G j O u p Z 3 W K 1 c p p V u 9 3 8 m 7 C 7 i m F 8 y S u S s 5 D 6 V 6 z F N c / M h t l n n j e e 0 / u 3 / B S N p + i 7 z x 9 x f V c 7 J c n 7 2 4 k p 0 F y Y T M i b W Q L Y M M e K I R a L U X N z s 9 4 C 8 d b X V H S M O o E 9 I A s 8 d m j p W 1 r b 2 F i v o 2 A w S H V M k J U 4 G + 5 x D 3 0 J p 4 N W 1 1 5 m 2 w m X B E k D 4 v j 0 T 8 E O u 8 Z 2 0 C w T D q o i v u / e v F 8 a C H T G Q l o a g O i Q E K V u L Z L w 0 l 3 + 2 0 L n 4 f q P 9 R W 2 F d 2 e n f 2 s k f A O k q k 0 v f N F l L 5 z 8 g h X P J Z e f H z H p Z 9 + v P N U v k C L I h N s J v N C 7 R d 8 k u 2 N c E 1 u u x y A m P B c 2 U g m E x Q I 5 H f u u q l / B k 6 1 C Z L n m V 0 J + o z V Q j g u / P z 1 / D P i Z D j W l x C J c Z F t K N h M A S Y a / h 5 O E H g W I b 3 e Y L v v P P / t v M N 1 j m O w 5 + B d N I A E W m b S w r k B N 7 w b d r F U 7 W 9 O i R R 0 E 9 L 4 H f x e M T h V Q K f 6 d 7 A j T W 1 h j z Q m Z z / / g q X q z q p + T K g L O + q O A i 3 H K Z V M U i L p 7 h Y H U O G f 7 E n m k e n i a J C O u / T R m H O c F Q X 7 n f u A u 3 N + W m E p N c f q G b q K T + 2 L 8 t 7 1 5 0 H C 4 N x n + t V v w p U N B 4 Q B 1 M S P h 0 J S u Z / W 5 6 w y I e D N Q 4 f q c 0 z E s F Y F b a J C E k L i n b m n I i v 2 c X I C h I J E t H / P B s K h c M W H m Z R O O B s F N z i f i 9 l G j o R Q p X Y m V d o T o O X p y 3 n v Y b t j R 9 l Q o b b j I p m 8 a 4 X J B H Q 0 q O O Q C q g g O O J G J s B U A i e W F h d 1 K R 9 w B E w u + c S 1 D B c 5 J I L 9 2 w a I z 4 O N Z Q C p B D K Y h E O Q U I Z M g H G N 4 + s M m Q C c b 4 D 7 A Z m A R Z Y o c G g Y E v z y d g 1 d 4 I Y D H d L w P B Y C Y v h i B X w U j 1 v 9 a Y X g v F / 7 H S C l W f 1 b j H B a T Z O / + d i 6 9 7 i d k + d n n + w M C Q U y G d e 4 O A v 4 x R l 1 Q o V 7 a k f E P t g m a / Q B t / 5 x r r D o N L 0 3 5 6 N l t i O O 9 S a 5 9 c y 9 f D c i G c T Z n g r V r G + t f 3 m r h r q Y s B 0 s B V t q m T R a G 8 P 5 Q T 4 f j g N D J K h g Y U 0 S d N q W U 1 k N c G u 4 P H x f I U + e I Z o 5 F 8 4 L 4 + Y G g S E V S w E d w V A F b a C x g N u 9 F J z P z 2 y b R g o 2 q J / 1 3 D c P J e m d C 9 f k 2 H b H j i B U X e d x i n C L 5 4 y A A H w e 9 D X B N k i r u D j e / y q T 6 O Z M Q L x b N h q C a / T 8 n r g Q 0 r z 0 R w X 0 P Q X 9 a 3 T p X p q O 7 8 6 3 x W w U I x a + w / Q / x b g M b x 8 c E 1 D f b G A L Z 7 3 G N h b I e 2 4 4 S M 8 N 5 C T d 9 S k / 3 V 8 o 3 v d k A / b b i 3 u U H Q c C w 7 7 C d 9 q B u Y X g f I Z m 2 z x f 2 K V I d Y E 0 R R e + l G P b G U y o i 9 u a U O G u Q 7 Q S q c l G Q N h k M r k B t h t Z V Y J X y 7 i c n U C f z N L 9 i 3 T k y O P r n B A G + J 4 H I R s k 0 i r / d k s w Q q F Q 6 R b e D X C n w / Z C D u k K j 9 / 0 S n 7 F N p I J D g S o d 8 / p z m o b 2 H + a V U D j a i 8 H I D M e K Z w n u 5 p T d I N / u 5 w / L 4 t U L K 3 a Q r M 0 N z 8 u x 7 Y r P D 8 7 s 7 0 J 5 Q 0 f k / 4 c S B X j H g f c y F Q u X u y f k 1 a + t q 5 O 7 d g g Y D u h 0 t n V C A S G W x s x e u N s Y 8 H W g j q 4 u r J M d f X 1 X L E U K U C W 3 X w M f 2 u k g R P Y j 6 B U e P k M i j k L Q I Q e / t 3 9 H S m x q T 5 j 6 X K c b b M J v g 7 E A W 4 F i p E K q p 8 k 3 u W N X Z X 9 2 x W l Z X Y V I 8 A G r Y k a t w n z M G Q C R s f G u K W c p / v 3 7 9 P K 0 p L e W z 4 Q p u P k A T p X 0 d l a x 2 o l O l u N b V X f E M 6 S C Y B a B Z s O w G X f Y 4 L Z g O 0 C m 8 k O b A W Z 4 B V 8 k d V V A 5 D S A K o i + p m u T / p p M e q R c 2 G 7 b R W Z g G L v B G V p E H l X O n R Y 7 9 2 e 8 P z V m U s b q 2 1 V g p r 2 o 2 w 3 5 Z w Q e C k m 2 X B u G 9 R z x Y Y X z U 3 l w f A N t J z o y K 3 R j o f p y Q n q 6 O q W M r C 8 t E j h x i a 9 5 Q 5 U d K N + Y V Q u N M h X B 9 0 H / J l z 4 d I G q Y C b 0 3 7 p D D a N u 1 M K Q d p N 6 I 5 c n F P g V o s e q w 9 l a D W + d e 2 q m 6 Q y C V I K D q S m m j R F l m 7 p M 7 Y X t i W h A j V N l P A N u D o h b A I V I l M p o B J D i q y t Z V y j I f C 7 f r + 7 U Y 9 B g a j k N 5 g M B g g / Q i c u + o 9 s N c 2 G u V J U t w + H Q h I p Y Q M q H u w e N + A 7 E e S K B g L D Q u C k s F 3 p A P b B 3 t r I + K n N g k 0 q U 7 Z J t Z Z J 0 7 6 m S R q Z 3 b h 2 U G l 4 / u r s 9 i O U N 3 y U 7 a b 8 Y R i A k 0 A P Q i g 4 L Y L c 6 B 9 o i 1 B 9 T W l P W C w a Y S l W i x o h F R 7 S B 3 V k a t l L T b V r E q s H 9 3 k x L M w v U H N L L q T J A K F I G E d 1 h s m C z u K N A N e B C H o 3 f D U Z y J s v A s C 3 b 1 V F s A k F 2 K S S B o w b s p 5 w g u Y W 7 s n + 7 Y T K N 1 c b R E 3 b U b a b c m q e w a M g E 3 B i V 0 K i G C Z G y 3 u Z N b V 1 N D 8 / J 2 X Y R f F 4 j K 6 O Z q g z n B F n A I Z I F I J R N + v q a 2 V 4 h o G J x w O Z 4 M D Y K J k A f D d c 6 2 7 A 5 D B O n O i a k r j C r U C x d y V l t i l H F / 3 U V 6 I h q k Z w Q 7 Z 9 / o X b + i k a V d 6 8 B 7 G b y s H Q r F / m b 4 h E E D J U H h D s a g C b 6 / G + X D s F k i X i c e n Y h U S 1 A R U N l + o L h K i G K z P i 9 g A 7 F h B S 6 k E x y V K y E D B A 0 c Z S p o W O d c 7 S o Y 7 i w z g e F d z e m Z 0 g 5 m 9 G B q k 9 X G f V g O r / t 6 0 k V D T V l q f m y Y N 3 w G 3 f R o B + K H Q G L y 8 v 6 z 3 F g W s p h c S a j z 4 Y b l 7 X r w X H C L Q d d L 7 i q n v 9 w x J w e / / e E N t p y b K v o R D Q y h c C f h u k M t 7 G X S 1 p l p Q N n K f o c G d l S A W Y 9 y p q I K f J S K 6 x 2 g 7 w / P W 5 y w 9 X A 7 c I 4 e 6 n a G H h w b 1 6 5 Q L G P A b 7 R V e X K R x u 0 H s V I F E Q r F o u M C U Y x j l h W j L b u X H m X o h O 7 o 5 z e 1 Y c C R Z U 7 9 8 u 3 L 9 U C o h P N K N 4 H w T F + r Y e F d z s K b M P z o l M O k X P 9 S 2 w 3 f d w j c t W Y d t I q J U V N Y T C J t K j J h P e I 0 b N Q k I 5 y Q T A n r G x u D C v S + 7 A P H v P 7 0 m s 8 x R i e D y q z M 0 Z P 8 0 v 8 o 0 V A J w j D w N E 0 D u 9 e u U 8 I T R a m + U N t I N 6 A b d 3 m N 2 H F 8 L p 7 E h Y b W 8 D b A s b q r b 9 K X F E m I f t f A m A 2 7 6 N A O 8 O Q 8 u d E 0 X a g J p k o 6 m 5 R Z c K A 0 N J b J h v g N N g o D l N 4 6 t 1 f O 1 6 p w s g M e H G f 1 B g r B W i z g E M 1 y h D Q 5 U u g a a Q G l 2 M S W L s q P i H B a Z n c 6 L 4 + 4 S d 6 a G 6 Y F u 2 P l T z v 2 0 x f C M a V b a K U f W A h y W Q E x j S g e h r 2 B T J A q S C S 9 1 g o Y R 0 M v B Y 0 g k k M t 8 M t z Y k S G 8 z v w a 9 M 8 l f 7 + a Z Q 5 j S w + B T P S g Q Y 6 + M z V Q K G G I B Q M X F V A E g 1 4 u O v r H N g k 0 m Y 0 u N L b E 9 i E d T 5 a n M x 1 s 5 h F q f 3 H R H B L C m S Y S p m N U Y J t n M g 2 0 / N V v S y U g A N 9 i O C J D I B g j a X K d 2 Y r 6 I 6 5 M B m S r M D b C H U K k d X 1 E 2 r o w p b 6 E Z v l E K d s c 1 4 h I B q K A I W 5 J 5 + R x T C B S C a S x K o f A 7 V F + A o w v R d i l X M 6 q e U H F u F I 3 t Z P A o C O Q E I s E B q H y Y d B + S A i N f h / W E K D Y W F l S / k w H m H t 8 o Y K N g m D r w 0 V B I F g H A X H y F Y J w L q N A g V n t 9 v g v e D S 2 1 u X O e 6 l X f b X 4 T Q B A v k O L c P N G 5 2 V n J E c y L 6 A s 7 N A s D F / G U X t 0 X p x P W w M d i e N B X l X 3 H / I P K S Y G O 8 0 f / 3 h 8 1 m F D q Y q s x 1 b Y / y Q Z y v i P C i U d F L q N q Y S S r T N 7 I 5 Q Y m F u w c J 5 q b W 3 W p O F b h S S k A 2 G s I b Q K R U S 4 1 j Z c T m D Q F b m 9 4 E Q t h P q o a A w T k 2 s A W I s 3 N X H v X p w P 0 S z 1 I s b V N u a n R J / b c Q D x P q j r D o U D s R w n X d y m 7 V H 3 A 4 b l V a A a 5 O l J t y f O L z z 5 3 u Y v q w F r d E Z Z Q + U M z n A / 9 U R H K A G o d b A U 8 n s 0 A h k + Y a c F W V p a o o a F R y g a 4 m 0 K / j X s 1 L m U 3 J J i T M N k w a t g A 8 0 L 0 N x W X Z o s x D 0 0 u q 6 E l 9 Y F k w X F g B r i O K B u 2 a V + 9 9 H W Z a c 0 e B d z u L 5 N J U z q V p E w 6 S W v p F H U 2 u U 8 / U A 2 o W p W v o f O x L Z N O N j A s o h S Z H u Z 3 D Z k A i Q G 0 c H v G T 7 e s o F r 8 z C z b V q p c e l B j k P / U O Q c f x k E Z Y E A h f g N D Q M z 3 A k 0 1 a z K b E m w 6 k C k S W c 3 O m R G J R C Q H 5 u e U O o j r G I s 0 0 t l 7 I T r c W V h N f R C 4 P V v l P 8 O 9 q 8 k M l q M P N k 5 t K 1 C 1 h I q w u u K U S g 9 T k c s B Q n 4 w C B D j h 4 q F 7 Z S q 2 A C G e 5 T C 4 s K C 5 G Y u P 0 R p H L B C f / A z s J 3 W + D m U 8 5 t u M K u D w G X + d H 9 c b C P M q 1 G s w 7 e u r p 6 S q Q S t L C 9 z O V d 5 7 R A r D I Q E N v e N W J D b x 4 e H V s s Y e l 8 p 8 J W p i 6 y 2 l E y q Q W e F S L Q Z 5 M J M q z D 6 M a 9 D e 0 P h C g e g F S + G D m v s V C E E Q 5 i 0 0 i 9 R 6 o i q s C M T c H t 3 W J r M L E T z X O / l A I M H 8 R Q N 0 E D A Z Y 7 9 h z r V a G A 3 4 D f N / B R t b R 3 U E C 7 d o Y q z 8 Z 2 w t S D l n J 7 M B 4 H z 3 X K T y p / 8 x f L d y p Y y E q v a E i b w l J a w m l K w 5 Y m S U R G b A T i R U L l h 5 5 T q z M T M r w + L h g a u s P y b w w t + O q p n Z j X T e + E 5 t P l n q L 0 5 X y 0 s B 8 d Z E n k t Z w W 8 d Q b F H i N + E w 4 K T O L i B j g y o D L a x L / B 5 2 J + C Q w V G W h J S 3 8 e v u d R Q p F H l Q D c w t h s T b a + V F O q S t k J V / l W S y c D T H 4 C O 6 p U 6 A 1 U s E L X U c y 7 Z w P 3 e L g r J X Z V f V B J x B m W k g A 8 g E 3 W t M 8 b A f q L M L O T g T 0 w E S / d x p L j P i H J 7 G n D 4 P 2 E z Q U S Y b m d I c e Q / F a H 6 o g J R D E M 5 G E l V d 6 z 1 b V V v l J u A C O t N 6 8 O P A y q j l C B 2 m a W T j k y b S Z 5 3 H B 5 L C j T e F 2 4 H Z G F A Y p h f n 5 G l / J R U 1 u e V D H e N I Q 0 o Q J i / J O p s K n k w 0 V H I C L C u L U x x s s N c E z U a i L b M G 5 2 q I p Q R T E P H w D 3 v n N C 0 C v 8 v A C M 5 0 J / m h l u g m V L H x p 4 9 / r 9 q y t Q n w B 2 R 7 d w 6 H 6 5 4 C t S j K + W t B b s 2 3 J n h A 3 0 7 W A x s V c f q 2 G 1 r p b u 3 R u m n / / 8 b S b P / L r r q K t z t z F K u Z 2 d Q M c w 5 p L A X O S Y W F L g F C U P C J D K m 8 j v i D b A 3 B V O r y A i 3 A 3 g L M F l Q O o g o B d S G + F S N k A c d P h i 2 D 4 c H o i q Q F T + l f H 8 8 x 4 I z m c g m / y h p d T M A i 5 e l a s l V Z 0 N l e C G r V L q H o B + q M 6 G j F Q M z J 2 3 e / c A v f X W m 9 T Y 2 C i k + o s / / 3 M a G r o r 5 U D A 3 d b Y K C C d s K o G A C c F 8 K B e P T f g e b q h s U a N x z L A a W Y T q i 8 8 g 5 i v A t 5 P z F X h B k h 0 z H M I o F G 4 P 6 + W J 3 0 U r 0 n e d Y H n g K / H O l 6 m 3 l R L q i q Z 6 Q v U y E M y p N l s 8 r j B 1 v 1 v T e T 6 Y C B 1 W l t b 6 X u / + q u 0 d + 8 e G Z m 7 u L h E P / v p X 9 P F C 5 d o Z m Z G + m x m Z 6 b 1 X x S H 8 9 7 2 t i r J Z E b M z u s Q I A A V 2 z k u C l K g X J Q T F Q / A m W i i J y 7 w b x q V E W p c s b F R m x 8 R 5 P 4 D 8 g g r U E e K w f P O h S + r 5 o q C L Y / T 8 r J a B 9 e p 9 h l s J s l A J n t i k 1 I r G d r A 9 a 6 u r s r U Y z e u 3 2 S y L d K + / f u o v b 1 N J B 0 I a A e c w o t Z T D W 8 f f s O L Y Q O Z 1 f n c A I V H O q p c 0 j J R o H H i Z Y V 3 w I J B d s L Z U R d r C 7 N c C O S C 0 g 9 f R t r B O c / D 3 j 4 N j K t 8 4 N A 6 g G i J d K Y 5 Y p T K p l N Q W + a + n v K b 1 w 2 G 0 y o q 5 t X Q z e K + s c o G n V f V B r Y T D I B J w c S l I p M 5 3 V g 2 s D Y J n 9 g Y 3 M 8 4 F 7 i m F O C 0 8 j 9 Y V q N x J l 4 K 5 R M J M X 1 3 t 3 T x X k N q 4 8 B s d m g 6 m F A 4 v / 9 y b s 0 8 M y v 0 Y n d X o k p 3 A x g C m e s 5 m 7 m A T S A a 7 z Z M 0 k j I 6 N U X 1 9 P + 7 l h M E B H 8 f 5 2 v n Z W j S + z P Y V + u 2 L S 6 + G h 6 g A 6 t x W Z b F I l y L u W p D 3 9 m 0 v o j c D z z s X q I V Q q + J h M q + z s g z L Y b E J B x Z m e m q T 2 j k 6 p 2 I V Q S r r Y Q L + S k S K F / s 7 c J x o R n I O E 8 p k z 5 2 j 3 w C 4 K N 4 a p s 7 N T i G a Q 5 q 9 8 T w e 0 w v t W y J N n E G H p i S m f y w E 8 e 5 m R t + n l l 1 + i u b k 5 a m l p y b v u T 4 d D 1 F q H x b L T 4 s S A d 2 8 z o Z 6 N G g 7 v J B T i + / b v r h 5 C i U J T L c l I J W C z y e M E F h k D O j q 7 1 p E J K u i C n i o M K E S m 5 3 7 n E 8 l x 6 X w r F E 3 l y A Q U + j s j l a A S Q j 1 E u E 9 D Q w O 9 + e b r d O D g A V E X z 3 3 6 G b 3 3 3 m l J W I H + j / / k Z 3 T v w k 9 p e X 5 a v G + w q T A E p B C W F o t 3 A R h c G g 3 I 0 H 2 l 7 n r F b o Q D x g B O h 5 p A R s K k t o J M Q K H G D U 8 W z 9 q u Q x V P 7 1 7 8 a m t r b g E E W w 7 T 0 p K a h M W W U A a b T b C N D E W I s M q G G Y I e F i e Z g G d / 7 w W 9 p Y A W 2 F d g V l o A w b M T s x G K e j A n u o d i 0 V U a u f g T 6 j 7 y F r W 2 N M t Y J T e g U Y B a W Q x Y 3 q e n U a m X 7 5 / + g F 4 9 9 Y q U R 0 d H y V v X J c t 4 X h o L 0 k t s u y G 6 Y 5 j J t T V Y 0 5 J J S y m W S t h O Q U K x p P J S i v b v 2 X h E y W a g a r x 8 p d z l D 4 b y v g v T L t t A 6 + x E E h e o A T J h u q + N w O 2 + n G Q C v E V U y d P X 0 n S P B W X c 2 8 B 2 j 0 f C f G p q 2 c Z 5 8 e + w N P H R 9 T N / S f f n 3 D u E Q a Y U V 8 Z i M G R a W l 6 m n t 4 e K f / H v 7 x D f X 1 9 5 I n P S B 8 U 3 O g I z d o 6 M u U / O 2 5 m c 6 9 V i l g R c f 2 z r R S q Z k 4 J b n z k w T 1 a Q u H L i w P a h B 3 h D Y w u 5 L f y s j g 1 t 8 4 2 Q P 6 N o F Q w r Q H m 4 z P 4 w 7 / O z V 4 b j c X p 1 G E f N X l n 6 d S + B H 1 j f 4 y O 9 i b 1 P B F r d P J A L f 2 j H 3 6 T b t 8 Z p s / v s d R a 8 L I q q K a H R h Q D 1 E K / T 0 k + t P Q T 4 6 N S h u S a n Z 2 R f U t L S 7 L i y N s / f 0 e 6 B o B / + b 1 B y a 8 u q 2 3 A 7 v z d b O T X C Z X j U 4 i l N 6 Q B t O p S J Z P n v U v V o f I l A o e z D g l T W f N a p k d K t B y w 1 i 3 W S i q G h b l Z a t a e v x / 9 1 y v 0 P / 4 p Z m F K i s 1 j c q g g X p + X 7 S R 3 d Q 0 2 W H N L q 5 w X j U V l X S j c U y i E i I w 6 8 R 7 C x o K t Y / q N 0 P L 6 2 M r F e b Y d k U j E a X l x k W r r 6 2 W o B Q C J g d X h B 9 u S d O X O A t c z L x 3 f 1 0 i 3 Z p S a h 8 X Z z O q H N i L R C J 0 7 + y k d O n S Q V b o A t f A 1 r i w v U U O 4 U W w o E N I M A a k I + N 4 z a x h g y v U i 5 X S d c 3 1 B z i r g E w f K c 7 h s N l j l c 1 C s Q u n R q 3 v l A Y G p 9 4 Z u 6 y 1 3 1 F h j g k A m A C o U K j n s C l Q 8 S D A n m V A J 0 N E 7 d n + Y a n X F h 3 2 E K P O u 7 l 7 q 7 u k T F z 1 i / 0 B K f J + 9 y B v I B J h x U w b B Y I j a O j q z Z H r n e k D I B A y 2 p e m 7 T 4 M M f v r o 3 B f Z S V 9 M J I Y N P P N 3 3 / 2 A T p 1 6 l X p 6 e i j o D 9 B L v 3 d O G o Y k 3 I g M k K m 1 d m P S e F P A l 6 O k k k l W C a S T S 1 x f r 7 Y 6 V Y U N F W z a k y W T M 9 9 M Y P z n n r Y U 7 d 6 r + l l i 0 a g M S 3 f C O b K 2 X M C u a W v v o N 5 d A 2 U v A e r m j Y P j o R A w C n f N o + y Z H 7 9 7 T n L M S t T T E a a 1 T E q i x a E W H u t d L 4 X / z y f z 9 P r r r 2 S l X 3 0 4 T J / 8 7 v M y L D 8 U 8 N F H m o R z J S L v N x O m F h g V T z 7 N B 3 K u J 6 g q 9 + 6 X F + G / 2 a g K G y p D I S F Q I R J t F r l 6 m j J 5 o U a Q F G a O B 6 y o g U X V M M l / M U C F e x D g l r 4 c W V 8 J n L Y a 0 N 7 Z L d L E 4 L 9 Y t t W r + / j 6 M k l R 9 X 7 8 j 5 X 0 B D A 5 Z L j r g E w p j R X f z Y D J K b Y P / 9 f H c / T j v z h P c 0 P n K B j K S U R R 8 V j l j r I a O D M z V d K J s V W Q 9 4 8 q I D m o p U i E n Z L x Z z T O 1 + q o V 5 V I V S G h H r B O P j R a X e a W W 4 q q l h y 2 B F Y o D N X U y O o Z 4 2 M j U t m c c H r l f v 0 / X 9 C l 4 o B Q e K J / v e s d N p U T U A d R 2 R F t A f z z b + 2 W H J h a 9 p G P k n w v q m o Z w E 7 / 7 t E g x V Z y M Y G w h / 7 i Z 6 f p s T 2 t 9 G t v P U u / / a P v S L T 5 0 / / m Y 3 2 G m j c C N l 1 r W y c 9 3 p P / n R W B J p E h j 1 y R / t C 7 J U 8 X W o V 8 i + H 5 5 e X r c n m V R L r m Y E V C j j D F 8 Y P M y g p H B L x x U A V t Z 0 E h 4 P r R d w W y l A p d m h g b 1 f d v d X J z w q 8 k k g n a O 3 h A 9 h l c G g 3 S 4 v I K 7 e u u p X 7 H l G c g 4 K W h K J 0 8 r A Y q w u n z w f k 7 d O q 5 g + Q v M I X s y P B d q q m v p 6 X 5 e f r d t 2 P 0 h 7 9 1 T K Z z r h R Q H 1 S U h O m D M k 4 J p I S 8 B + R r 6 S Q d O 9 K h / 6 p y q A p C p U I g 1 N a H H L l 1 5 m J m V X s y S D e 8 y 4 b 6 6 / v L 7 w j G y y / W W Y t K A w k E 4 F 4 L k d Q + z w A r e S Q i i 5 T 0 N 6 9 b b n S O 1 V b Y c V 9 O h 2 l s Z J i S i T i 9 f m I 3 d b c q K Q j S I q Y Q U h Y e R v w u l t L 5 s + t e + v 7 z g z J C t 9 L I k S n n 4 T P E Q m y l 8 f R l 0 g k 6 / m S n / q v K o T r 6 o S p E a b P g s w E q b D E y I Z I c 4 H o o s X R 4 q e W g W G c t Y J M p a k 3 b 5 Q T O m 5 u Z k f O g h i K q J O h J F X x 8 F y 5 + S e f u + u j 6 x Y + o s W M v / d 2 3 D m X J B G D 1 e U w U A 5 U S m J y a o L Q v T G 8 e 3 S / T U V c a 0 p D q m + M m V j 5 V W R / L 7 k U D z A W 3 u r X F y V 3 u b z H s O Q + 2 E s 4 J G t V L y u F / n h n X J Q W z I j w i r D G J i + 0 m B 7 l G 7 t 2 l 4 b t D s u 5 u 3 n c 5 v t d g I Z J P S E i I R D K / U / m F f 3 d G l x R a 2 9 V w C k O E p w c w K Y q X X t m z K g 6 U R V b V 4 K q P x a I U a z 1 J 0 Z S P f u X b r 9 C 3 n s i f C Q k 4 e y s 3 Y S Q 8 n F 2 d 3 R Q L 9 s j 6 u 1 g b u K L Q z 0 y R x S T 9 j n S y y 5 K q A J 7 T V 2 5 U / E p i v g M V i z L f S A z f g w D 3 B I L B 7 v K x + h V u a t J H V B 1 w a n d u a p 2 N y O o y 1 d W H 9 d a j x T f / 4 F P 6 g x + 9 V H K C m q 2 A I Q t U P r G t o e a J + q f t J 1 H 5 d M e u j u k 7 c V y F S 1 U S V S G h n A S q J D D M o R S + 8 5 8 + 0 6 X S g G 1 S 3 x C W K A m b T I C b q V S M T I A 7 m Q o / u 5 d / 7 6 w u 5 c c j 2 s C z n 2 G p 9 o t / 9 W x 2 Q p Z q A N c K X S 9 Q Q q a 2 c / V F H 8 O 2 O q P i q A 4 b q g p g K l 6 h M U N Q o Q x + 9 i 9 O 6 J I C 7 J l y 4 F x 8 b a O w h 5 D Y k L p l Q V U 2 h Q 9 / 5 6 Q u E Y 2 N j t D U x L i 0 8 B h i j 7 F f A J T B + v o G i d E z s 9 h W H j n i q G R 7 f z l J O X e v k j v r V Q V S V U g o G + Y B b T X s i u d 2 D Q j 3 K Q T Y M 0 5 8 f n / 9 m r D l B s g W e g Z u n b 6 A 8 Q r + t 7 e H J X c D R g n v 3 j t I n d 0 9 E h s X b m y U s V + z i y t 0 4 t + q f q g x m U W o 8 s D 9 y y N Q H + p 5 y L 5 c r p I h W W X C 1 t z g x f S B l f 4 X i e d U k X L 6 d R 4 l E q n 1 v + d 2 D a V U M S e e 3 L V e N S t E C C c K P Q N I E T e Y y v R P 3 h y Q f J w l k Q 0 E u + J v b 0 0 q D y L m L D f 9 Y c 0 N t X T h P 7 x I g Z p a a q h g D K y B 3 I t O i i y 5 s r 3 P b d u u U 5 X 6 V x V N U l 2 o c h 2 H H 9 9 1 / 2 2 n v Q F n Q T G X d j k w w y d s o F 6 4 A b 9 X C G i R b c D h Y Y C K B X s N w H f g G C L H g f 1 d W M 9 3 L W / O D D O K + P 1 b N d J J X H k w O c w / T R T 3 p K W S 3 p a + j C p A V d h Q a J G 3 W j I Z Y A k Y N x h p c n / e S 7 G E 8 r z Z k e C o r O U O K z d w k 1 C J A n 0 G d o z g n 5 6 d o J S O / g b g J j d A Z U L E u y m j Q h o 7 E N e M q H i b n O O j 9 y X / + e c z e d 9 Z P W P 0 V D 1 Q p M k l / s i S T M o u y V m v K p G q z o b a a s A I t x c o s 4 G X 1 F U X p Z r g + s e E y t r Y l D / 3 O M J g s J i 1 i b k r B y H n 1 K 0 a 6 E Y w + P 7 J b p Z u e G M 5 w J W s s C Z 9 S I j B U 4 2 S l 6 6 O 5 g f d w m m C 7 w O x e v u V W v j W k + 1 5 3 7 n Z 3 Q c b g Z B D J y G L J h J m P p L c P i a S q o p s K F e a b X G q k H D K A n G V p 1 1 I V Y 7 k t N 3 s f n 9 A F r N 2 D t V A R A N e O J w S k B D l v f z i 5 2 A U s S K d R 6 L k j R q H y 3 2 8 L 2 d r 4 b d w 3 I z b A k A s d A I 7 1 V r M E F t x 4 N l w E p L g G U g 5 l 6 D a G Q J l c x a v K J v 6 V M l U H b M e 4 a P C A K n c 5 k n A Y L t i 8 N j j P w p g k a U W i I m O X X 8 g q F 9 + c d g S y g 0 I t A V J 8 L 2 w 7 a B + z s 3 O y K L T c I d P j o / R 6 P 1 7 4 m o H g W z X P o i F K H q n C r o Q K X 6 v m w u L I M 4 k k s l 5 z C a V K u f V q Q q l K r G h k C p n R w G Q B 2 b U q 4 1 S f U f l r B O F j l 0 A l R i u a g S s l o J t Q z k B q T g 1 M a a 3 + B r Y t o P 6 2 d r W L o t O 4 z e 6 e n q p b 9 d u k V x 4 r k 7 X / v O O k K b 5 q J f i F e z U F S m j J U 0 + a b j x y W 4 7 E o g m f 6 M k l 1 v d 2 u p U y S Y p i w r y q C C w l A s Q e s D R u j Z M D G A h / P Y f f 6 l L O T j t M x t w O m D Q o R N / 7 4 8 u 6 5 L C i p 6 3 A o R K x G N i a x m c + f f P 6 5 J a u R H z 8 V U K Q g 7 z z 5 A F S Z M l l 7 Q 0 s i Q W + t S y x K s C V I 0 N V U n p Z C P B E m l s b I w u n T 9 L 9 + / n 9 + e U g z d + / 1 N d K h / / / R 8 + o U u K y H D 8 B Y K F K z h U P L d J M / / k n x 0 V V T H K E g z j r z z c c E + O j 0 v F C 7 K K a K 9 b Z X v + L o 8 F + D e r 4 P k 7 i V N s 2 0 g z k V J K i j n r V S W S 5 8 M v b + N K K o p 0 a J B W I 2 n p M 8 G L N g / O h n N 7 s 4 A Z U f f q Q Y e Y h j g c D p e c I H I z g O d g n A h w m / / N E 1 3 r P H 2 A f V 4 h 2 O d E E 2 m q x R K H j N u T K R p e b q h Y t L + C J g k T R M Y + 8 b V m x 0 D J t i o j G F a S D o x F U K w K j l U J t / T S S 4 / p 7 6 w c q s K G 8 p I y w C t t R w F Y K N q g N t w m k m B 8 z H 1 F 9 2 i Z o U S F g M p T y P l g d 9 b a b v P l 5 d y Q C 2 B 5 e X 2 I U 8 6 l r g A y Z b / P a p e G F i t N J i V Y s l I n m + c a V U U 0 J Y W y q p 7 J T Z n P 2 T X Q t q 5 e V S J V h w 2 V G F l H p E o R y 5 a D m L f 7 w 7 u 1 1 N P b T Z c v X 9 F 7 c 0 i l H s 7 N j I p u O m U B t L w G t t P B R j i c H 7 G + u p J P M M A M h L Q B K T s 1 O U 6 1 I S W d s F B a V c A Q J 0 s m u 2 y S f Y 4 + Z h N s L U 3 9 / Z U f / g 5 U h Q 2 F Z E u n S k s p G y b W 7 + j R p 9 j I X 6 F r X 1 3 L V l h 4 z r A m l F M i 2 E A F K B f 2 g M V d u / e W d J 0 D g c D 6 w F w z A h f 4 y c X c A n C d X W q 8 E F b X w F I 2 l c Y 6 k m T J o v e Z n P d l n Q + a S C K 1 s F / O M S p t r j 5 V K l V H P 5 Q k V f E q Q S Y z G W Q h L M X U N W F F j M O P H R a v H U h 1 / f o 1 u n D h k q i F 0 W h U l g o 1 Q L / Q 9 N S E 6 P 8 P C j f H g 4 G Z q c i 4 7 X E H f / Q L F W 1 u S 7 1 v P 5 V b M A 0 Y G l u U u f o q j i y J N E l k m 5 M m S P 4 x l S v 7 y p B L q 4 I s n X A s V 4 8 q n D 7 6 6 k 7 5 T e g m Y i W 9 m 5 I y 1 a 4 y T M 0 D N r D L W w G E 4 n x 4 h 4 n D W t h A S 5 o O d q z v j 1 p a W q T G x n w V D P O D Y z 3 e z Q L U Q l u S x e M x 1 6 n H 8 L z c G q f N X R y t H O C 9 q l z e M w i S z W 1 H B L b h g D B O C Y z M z T k k j F M C K 3 B Q O k F v f S t / j F q l U D U q H y S 2 r f Y B h c p b A a h F L w / G 6 G h f o v B K E y 4 k h 7 q F 5 U B L w Z 4 L r x B i D g 5 j R i L n d M 9 u Z F K o i n b S g p Z A + r J M g 6 k S G t B c I 2 q k l F H n l I T S Z W l s F Q k V E d M U k H j I X F 2 q Z K q 8 I q 1 R 5 4 G 6 o l r V r S a P E 5 h p 1 a h F U y s + W U f W D Z h o 3 w k s l j Y x 7 u 4 V t I E x S K V Q Y 3 n r F 1 Z T 1 N O 3 S 1 p s R G + Y O D z j v b t 7 5 x b d u v 4 V z U 5 N i e 0 1 N j L C O R Z O U 2 4 8 x B O a c k V g 8 9 s i j U r o o D U k 4 q R z R S A l y d Q + n K e P y X H M Q Z K h b 7 z + t P 7 i y q N q C C X g h 2 p Q S V L N R 7 z U H U 6 L H X S o L S q L M r t F p H d 0 d O l S P n b t V h H d B r C v N g I s P + N E U 5 1 f p B / s K g w O t K c m 4 3 p G b b 3 7 q L b 7 C H k a u s W G 6 t v F 1 + C r y f Y / 4 W 9 N u S L I 3 p I i h S G L L a G y J M o e t 8 h j j u l 9 G S a T O V b p B t i G F 9 d S L Y m r h l x U w Q d U a P 8 m A B 2 8 C P 8 x H j M E z z o n M M H c 5 2 6 o q 6 2 l G z d u y g v H w s 9 Y j D o S i d D k p J r D o R R q A q p h Q W U z s G / 9 7 p x f F g i A P X R 6 K E z v 3 q y h s 8 O 1 9 N V k g C 6 M B O k i p 7 l V L 7 1 / O 0 T v 8 D F 7 l m K s K 1 U 5 G M l k E U l I g f 2 G M P o c 3 j b E k 1 z O U / a V y t U 2 f 2 T r T 1 W k j 6 / d t Y V x R b G U 6 K Z E k h 8 m l + W B 6 Q p l V y y 7 v N k w Y 4 R Q O S / o 0 a x m H 4 a R N 4 T D U i 4 E z I + H 0 b P G W w e 1 C 4 1 F M e 8 d s B z 3 s N 3 m p / E l d R 7 W d e I 6 R k / 1 J E U d N Q C R s L 8 U s G L 7 S 3 t z 0 e Y Y m T v D 9 7 R l A H m y Z N J S R + e K I C p X j g j t h J A c s 8 T q K A k 4 I n R u p l 9 O J x M U r g / Q K 6 e O 6 x + q P K p K 5 W s M s u 3 B D x p A x a u 0 K I c E u D Y V o N b 6 / E o M l C I T g K V s b P J A 2 n 3 8 c X 6 U t x v O 3 g t l y Q Q g v i / J 0 v E 8 S 5 5 3 + J p w X b g O L 4 L 1 y g A W t H 7 j 9 3 N T n 7 l 5 L D c D O U m U S 8 p W 4 q S l E H I l b b B f k 4 x z d U y X s d 8 c k / 1 K Q o F 8 L 7 9 6 T P 9 a d a C 6 b C g B V 1 5 + e N U C z C 6 L k e K Q D g A k g p n C e X q 6 s A p n R 3 b b O H b s K d c R v V D j Q J R S b m 1 D I V x H a g M B r e / 8 6 5 x b u S 6 4 V r L v 7 a H B p M H V g g w 5 Q m m i a I K o Y 7 n t 7 D 7 7 H B C H p Z Q i G I i k y c T S C t v V Z D 8 B V W V D m Y S H m a s 6 2 M c 7 N S r x A K 9 O B K i t P t d B + + W 4 c r 8 5 n R J 2 y I 8 d 2 W 1 j d n q K r l 6 9 q r c U z g 6 H 6 J Y V Q 7 g Z g H 1 l 4 0 j P + i i M g P f R k U y + S X E K t M q S J E s Y k E L n O W m l 9 4 N M p g w C y b Y i k p B K k 8 n L 1 2 v X m 2 p I L K H 4 s 4 p S e 8 O c e r D S w v E e X G W F M d C c J n v g r l u 1 m 5 + b k Q g K D K 0 Y 1 w t C m 3 u w s W d w H 7 W 3 t e R J q Q j b T J s N z F d u e w 9 r X Q L o k 4 9 s C I e 6 b 3 w K m b S E k n 4 l T R h F r p z H T 6 l w + p g Q x y a R O W 4 6 / l X 6 5 j c x p k v V m 2 p J V a j y o S L q h 8 q 5 G 7 a a Z J / q 9 Z G w 1 K a B r Z q h 3 6 e l V Y X 4 Y P R s T 0 + f l B G M 6 o Z d A 3 v o y p V c s O 1 W 3 c 6 H Q 6 G s m r i y i S R W 7 Q h / a C K Z d 2 l I Z O y l H H H 0 s e y 2 I Q 2 2 c w R S q p 8 q I w / V V E m A r 4 W q J B Q 6 v v H A + C n L C w A q L a l A I K y k b s P 0 T d l R 4 j a w M L U N r I J o c G D / P p q c n K D P P r t A A 4 0 P N 9 / f R n D 6 V k g k x 2 Z 5 + Y Q w m j R Z a c N 5 V t I I q b C t j t s S K e 8 8 K w e R J G k y o V z n J m K r A F V p Q 3 U 2 L 2 U f L h f 0 p V Y e W G j N n m 4 L / T u 3 2 f Z B g K o h v o 3 h e 0 M 0 M T 6 W H T f V y l I M A b M A 3 O l Y l e P E i a c p W G R 0 7 q M G r h I r w q / E 8 w n F j / 2 h I V J G p 3 V k M s c 0 S e S Y T k I s v V + R B v s t A t l J S 6 m 3 v v 2 i a 9 2 p d O K n y p / V m O T h 8 w O U 8 B K u B o 4 K W w m J h U t w D s g b m v P T U s z r e j 0 N D W E h W 2 2 d m n h y b m 6 W O v R c E K g 0 u / c M S h m u + a 0 E h q R g U h Y b 6 5 s D O C l 0 o Q w o s k A y 5 Y h i J J U 5 l i W S E A g E 0 d v W P p T N M Z U U i V R C + B T q g 1 o T a 1 2 d q Y K 0 g U e 2 t W h r T M q D W 0 M N x g v R + y u N 9 1 x C k M 4 N K 1 0 e F c A A 8 + Z h F q K m Z j X Z C o 7 1 9 C r b C l N 8 m T C g L 7 T H c L O A 8 T l t d R n q b E h L e S N I O h q P d Q B h C i Y Q h U l g k w m k k W 1 V V i T K k c a Q K U s q Q y S U s 9 s p e u P N 5 / Q F V B + q l l C 1 I b Z L 5 M G q V o m f P u + t v J Q q h F + y b Q I n B I Z 0 Y E h F I J A z m D G r q x 1 H Z + Y e B 3 q b H n y 8 V D n g u k y z E a 8 E + a I M c i F y Y r A t J Q T D I w z 6 1 / K 8 m E V h k y a 7 C + T A t j m m S C O d u J L n y K P I 4 p K y 5 E K y S G S S J t M a 1 4 f m 5 s 0 b H v O w q I 7 1 o Q o k m B b y A n Q r p d 5 g P q m q B f C e d f f 0 y V i o k e F 7 E p p k Y E 8 J h q m a M T + f A d T F z Q Y i I + B Q A Z n Q o X t y d 1 w I 9 f q B G D 3 P 5 V f 2 x q k u o G L i A C e 5 G m t y o i r / 6 W v y G I L x u / J Q h r o a u B G 0 y a R J Y s i E X C W l v t n 2 U r Z s J J M Q C U k 1 r M 3 N r D 4 7 6 k k 1 J c / Z m / e r s 4 Z q 3 B n l t + v x k d e H a G n O M U m k Q z L h Z V Y D D n c l q Z 8 l z s z M F L W 3 d 9 L 8 / C y 1 t L T J c j L R W I w 6 O t a v U g 4 H g Z k D c D P w M p N l g q X T r W m / u P 0 R 4 A v J B G m F q Z c b Q m s y M Q 3 W D T b A V B m R p J c u j g Y p a Q n Q G i b d 2 P B t + v U X u i S M C p 6 6 2 V U P r c S J b k z 5 6 P G u O N 2 e 8 d F q H G R R Z M s S i I m T Z v V d 7 Q N Z O H e Q J o 0 B h R h m w u R R c X s m d i 8 h g w n X 0 g n 6 z R 9 8 W 1 9 N d W L z m 8 e H h H G h m x Y K q V q l F C o m y N 3 G t h M 8 f M 3 N r b K N 5 W R a W M 1 z E h / T J B 9 o 3 9 y 4 O v Q 9 g U y Q S C Z a H m Q C J p d 9 4 q X E 5 v W p g H Q N 4 B w / t 1 n h U I Z e 3 B P P R r 6 H W U o d 7 0 3 S 0 a 6 o R I T g X u K s l V 8 c 8 T O Z v E K a z 8 e Y T D F F J q P C K a k E s m S o I Y h 3 q P Z n y W Q l c 6 4 k O a 6 I Z V S 9 o H / z G p 5 H h a q X U M A t X C K k l J e l l E 9 J K a e k q g Y p h Y h u 2 C f O Y e m I + T N h S r h O V C g v i w n M m o T Z i E r F 7 x U D p A 2 i 0 U P p W V r 1 t E k Q 7 Y M C Y 8 B W E 1 6 J d l + P N Q l N W r 7 2 Z / T 6 G 2 / S B 0 O 1 6 l 5 E p d O q H 9 + X k k C 5 b S F H t o z c E E Y d y 0 Y + G K k E A u m h 7 h J V b s 2 9 9 4 M f f l d f S / W i q m 0 o k 5 r D W k r p F s u 8 B J t E 1 e C g y A 6 3 0 G T 6 6 L a P F h c W s m R C h c J 1 T k 1 O c O 6 l x c V 5 G h 8 b 3 b D 3 D Y B N h D 4 x 2 E E g c m / N P L V b U f E P A g T 9 2 m T C 8 w 3 5 M n S i P 0 Y H 2 h D 7 l 6 F 4 2 4 v 0 0 d 0 a u R d F E E U S I Y y Q i b d Z v R O S I O W R S e X Z Y R r y d 5 z j f V o J Q z d E 9 d P E Q j q w r 3 d d v a j G 5 D l 3 a 6 T q J R R w f Y h V I 5 Z S H k g n Y 0 + J t E I f k N J c q 0 F K Q U 2 K L k 3 x d X q p 1 V o p E I 0 A b K o E A m j 5 W G 9 v P 6 t O U V p a X K T O r u 4 N S a n n + p Z p d W F C h s Q D W I y 6 r W u X 2 G O P C n i W 6 n l y k v / 4 U P t U A n E 4 B 0 G E N H p f d l u R R 0 k s R S C 1 D 6 T R O Y g D i S R E 0 u T J 2 k 0 Y / 6 Q k V I Z t p x / + 6 H v q w q o c 2 4 Z Q 8 0 s Z m p x J C 6 F y p P J y U j k q M K A q Q W U B Y X m 4 9 o a s f F G n O 3 W d w H V i x G 8 Y y 3 X y H 0 B y Y X R t O Z d v o j X Q n w U P I u I H T 9 8 O P Z S 6 B 4 f F y d 0 J G l 1 g u 2 q W J S 3 I g n + 4 I C k z k G v y C G m w r U m D s i G Q k 0 x K u z A k 4 h w E E m K B R K p s n B E 5 I n F C m V W 9 1 1 4 Y p J 5 9 l Z 9 m u R x U v V P C o K U R 3 g m 8 h N z L y J Z 1 w k u t B t W P L 4 O + i h z M k u n u n d t c U V L Z 2 Z D M m k 0 g A x o C h C c B s G F K I a C 0 S g E 8 b W a Z 0 g P t 7 v G E 5 Q L O C E g 4 V z I h C S F 0 E g I p 4 h j S I O W V s z n e D c o 6 z 3 t n e r 8 h F b 9 T O B 9 y q l 6 S e s L x b U M m w H P u 9 v a Q U A Z X b 0 S 5 G Y C q p x w U k F Y Y F Q u 1 D 2 q g W g C t 8 q S y c a w v s c 6 + Q c u M 6 0 Z l w u x E c E + H G x Q 5 P r k b o t V E 7 h 7 a 6 9 P i x o 4 n P f Q a 2 0 w G i M a Y n Z m j O w u 1 F P G 5 T x i z E Q i B N J H y y C Q E A q l y Z a P W Z Y 8 L O b B t i M R 5 d r 8 i j 4 c b R M y 9 a E g k 0 k m I k 6 L a l a u 0 d 0 8 / r a 6 s 0 J e T I Z F O e 5 o i 9 M K v / I a 6 u G 0 C z 6 e 3 R 7 c V o W 7 c i X D F A q e 0 6 i f q n 8 r V t r K p q k F S 2 W i q y d C z A / m D + r B E a C G V 0 G B i f F Q 6 j G F v x e P q 7 y H t M C L 4 7 t 2 7 d O j Q I b q y s I s r r x x 6 Y C h i G B I Z o p h k b W v S Z P d D / d P 7 T G 7 I B e K E f G l K s c 3 k p x S F g y k a W V C N i S I U S y M + 5 6 m u C B M t S T M z M 1 R f X 0 + X 7 h P t b 4 m Q L x C g Z 9 7 c H r a T w b Z R + Q w O D n I r v g b D 1 R i z + a 2 d b P N L U i + + e t q K x Z h X H A 9 Y g M C g E J n u D 6 s p n T F Y E W S C G 7 6 m p l Z C m K 5 c / p z a 2 t o k z c 8 v U n N L i 5 y 7 Y R i C G J L o B K k i S Q i R 2 6 8 S P 1 v r m C G N 8 e o Z U q G M t L s l Q U d 7 Y p y i d L A j T j X + F J N n m Z 7 u i 1 J f Y 5 w 6 f R P 0 V H d E w r U w p q y W 7 z E S j d O u x p j Y U t u N T M C 2 I x R w 5 F A j v z y Q B y 2 c U h k M m V T Z J h V U r e o h F i Z M A b G Q U J H c g A G I g L G P j B t + z 9 5 B e v y J x 2 X R A n / A L 5 N q g h C l p F O W O N m E 5 6 L L I A C I I P s M c X R Z 9 u e T K H u c n 2 + N D 8 8 / d w z P P K T 3 n e i P U m d 9 Q h q 6 h V V I v j Q t z 9 w V z Q H 7 2 m o T 1 N Z c I w 1 j h K X t 9 N S 0 X A / m u P d m o v T C 3 / i + v v r t B c + n d 8 a q p 7 Z t A D d u L V I k x n q 5 e P u M G x 2 q n l I B l U 2 l 1 T + 2 q / A i j X u 9 2 t B W l 6 b j / U k Z X / X 5 e J B m V / n a W W N 9 d V 9 M y H J z O k i H u Y X / 8 o s v K M F 2 U 0 9 P D 3 V 0 t N P Q n S G a S 9 T R e L S R e r s 7 y e 9 d k 1 C i w 5 2 5 6 A t U 0 l 9 c W a V V t s H q G 6 x 5 2 F H H t b 3 E H 5 K r B C L Z + 9 W 2 k I n z r o Y k 1 a Z n 6 P Z y O 4 V D a X q y O 8 Y E y d A n Q 0 F 6 Z h f b t + I 4 y p F s d m W N V b 2 k 9 C 0 t L i 7 J H I U g 0 Z 3 R B e p t q 6 V F b l S g w q K D O 5 l M i T 0 Z q q 2 n 4 2 / 8 i r 7 Q 7 Y V t S y j g 8 h e z l G E h q + w n 5 a R Q L n R l U 3 m F T C A V k 8 m y r a r N v i o G e P V O M b H O n 7 9 A z z y T P + X w 9 P Q 0 X b 1 6 j f c f l 5 V B b M y y P f L R R 5 + I T X L k y B N 0 Y a a L n 4 + e C E a T S R H G T s x o x 7 a d + z w Z m v / q p x Q c e I 1 e H G S 7 y G t J J z 7 H J p K a V 4 9 z 0 R r S d H 9 k h B r D Y f L 5 / a z K R u n c Z x f p q S c f E 8 c M C I V l g Y B 4 L E 6 v / q 2 / L + X t C M 9 n 2 5 h Q w P k r 0 3 w X I F D O 6 6 f 6 p 1 B G S 2 9 I Z X I l q b Y b s T q i n 9 L R o 0 / q L U x T F q P T p 9 + n k y e f p c a m R r l f A J U T n c X 3 h k e y 5 y d S a 9 J P V Y h I s p d J Y O 9 T K U e o X U 1 J S s 5 e o + 7 e f g o w K R B V b l R B / C 1 i 9 Y R M T K K h W Q / 1 N y l 1 z 5 A q F o / T 7 V u 3 q L W 1 l S V l A 9 0 d u k v d 3 d 3 i j F C S K U E r 0 S S 9 + b d / K N e 8 X e H 5 b G h 7 E 4 r f N 5 2 / N K V d 6 Z y 4 F c 6 R C s R R 5 X V k M t s S L 7 I 9 y I U 4 w S e 6 k 1 Q f X K M / + 9 9 / S t / + z r f E n p q d n a N 7 9 4 b p l V d e 5 E p 7 h / Y f 2 C / 2 F Q B C f D H u p 4 k l r z u Z H N s q 5 Y g 0 0 J z i x J W d f y f K J P 5 i v k s 8 d 8 f 7 Y v l E 0 i m e z J C P y W Y k E 4 6 L B O K / X 1 p a p u a W Z l l M o b m 5 m c m U k s U O Q C b k L 3 7 v N 0 W C b W c w o c a 3 N a G A G z d n a X F Z f O m K V E I s L a 2 0 Z B K J Z R M p K 6 V U z h 9 6 e 3 t I r V h 0 l U I 1 d R K N n 4 i t k i 8 T o c z E W f r G a 6 e k A Q E M Q a I J L G + K A Y 8 5 0 v B H t i z / s v s g c d Y o 6 M v Q s 7 s Q V c 5 E 4 f 3 X r 9 2 g v r 5 e W v P V C K F k k h U H m b J q n q X u z c 7 O y u I F I A p U 0 I F d / S K l D J n Q l 5 Z M J K m t u 5 c e e + E 1 u e 7 t j G 3 p 5 X P i 4 I E 2 J g 6 / 1 L T p Y T d u d c 7 R 8 y 6 t J b x P e N E 6 o W w l 1 a P P i Y 8 Z 9 a d 6 w R U + h G j v D C W 5 4 n r 8 b O g H W 6 n x w F v S M M B J g G Q q + k d 3 A o o Y u C + d z D H x 7 s k + c / / Y n 2 Y S q h z f A / d 9 W 1 s L 3 b x 5 i / y E 0 C B F F q h r y L G 6 y A c f f i z l F K d 0 C n G L 8 3 T x 4 m W x 7 b C m F a T U 0 0 8 f o 5 b W F q 3 m 5 c g E p 9 F O I B P g O b 8 D J J T B u f O j M m 2 y U v m U 5 8 9 I J 6 X 2 K S m l V E E t o b T E Q k W U f 8 i t b c l F a O U k V 7 b k 2 P 9 I I Z L D C U g Q k + u j 5 j w r P 9 A 0 Q x d u z N P R f Y 3 U y p r f 2 1 9 l q K G p X Z 2 T T a b R s P d x A r k 4 f 3 l v l A m l z j N T f n 3 4 w c f 0 5 J N H 2 D 6 7 R 3 F W / 4 w 6 d + D g f o q s R q i p q U l I h Z X p 7 9 8 f p a 6 u T p a i I T k H J E t x o 4 a R z H i + I C W I h e 8 + 9 R s / w p X v C O w o Q g F n z g 2 L 5 0 9 I J V 4 / r f p p Q r m R K a f + 5 R K I I j m 2 Q R r 5 n 5 / n k N t Q f + s C V F Z d l D P 4 g 3 c J z F / k v w j e U v + t s t m B i m 5 y K e h c b W d S c X p h I M I V G V H b K V a 5 Q n R m p F G k L + 5 H z u U E q f 5 M f 5 y J A Q / e G p 2 7 v k C B m g Y 6 P s D f Y 5 N J S 7 L l p S X 5 L j x D 7 I O U w f 1 C G q H L I h Q K i Y Q D q W 7 f u U P 9 / f 1 K a v E 1 r M b S b F u p 4 N c E S y X 8 L a 5 j J 5 E J 8 J y / O 6 H e y A 7 C x 2 e G u G o Z A h l C G W m F / f D + Y R u k s c m k y v y h t l H V d R k w u e z T u W S G E j p T M M f W I / f A d c l 6 A 1 y N T U E + d G a V 8 Y n K r v d l c y l I 7 g d R d i X o 7 q y X D n W q i n v x 4 i V q 6 t x N 8 + l 2 W o 0 T H e l O U I R t q 6 8 m f X L 8 a G + c V u f G K F T X Q O F 6 j H d S U i k / t E i T S y f l k M D C d E s 0 N z d P 3 T 3 d Q l p I K K y Q L 2 R i 4 q z G m b C s K o J M S t V T a u N r 3 / 8 t u e a d h B 1 J K O C j j 2 / T G g g C I k l n L 1 R A Q y a 9 H 9 t C G J N z w j 7 8 A 1 n M P t B C N k E P X c Y H I M c 1 5 L g c d g H 2 r n / U e X s 0 K Q C h j 9 7 M l X M E U v / x g U / H t i R z P j p 6 E / T F p + / R c y + 8 L H O a Y x + G r 5 + 5 q 2 w r b C / N T d C r j 9 V S T R D D + D V 5 D K F k 2 0 6 a W E w Y k O r C + Q v U 0 t J C P b 0 9 d P 3 a d d o 7 u F f I J E P l 9 d / D N Y 5 t / B 1 I 9 s Y P / g E u c M d h x x I K + O C j W 1 y l t I f P R U q B S L J P i I N 9 y H V Z k 0 d y 2 S d b U g b U 8 V y O o y b T R + S z P B g C G K g N Q w p V 1 i d w r n Y j 5 5 L 8 x 4 e 1 H + f q 4 6 a 8 v D R H 9 Q 3 N u X O z S R E K F R 8 d t 8 8 O 5 E h g p F O h B D K N j I y I 7 X T 1 y 6 / o 0 O G D 8 m y N m m f y F J M p n m D V E p H m / F s 7 U T I Z e C 7 c 2 7 m E A k 5 / c I O r k C a P 9 F F B Q q 0 n V o 5 Q K C s i 5 Y j F D w o 5 9 m n G q F w + J T d w b p c N 1 H N 8 G H D F k y y v L C d l c y n J M e T I c E T v k z I y X d Z J l T W J s k l t 7 2 l J y B R g K A t p i p B q e H h Y P H j o 7 w K x Q B 5 J 2 v l g c p A p w R I J 0 g l R E a / / 5 s 4 l E 8 C E m s R z 3 9 F 4 / 4 N r / N K 5 8 g u B j O r H E k t I p I l V g F T 8 o c q G Q N j H U D n 2 4 b / a l 1 c G p G h t u w K V X B c Z X L 1 N Q T 5 0 p s q 5 D a n 0 2 C F n y H + 9 L f v k B F X m J E d N O b v f J p U q n 9 w V z e 4 T 4 v B + R S C L V J A 6 n K D a 7 d m z R 5 5 X H p F w X H v 1 c n 1 N S V l o e 6 c 5 I N z w t S A U 8 O G H 1 7 i l z G Q 7 f 5 V t l S + l c s Q C c b D f E E j l U k Y O k s h / t Q 2 o 8 w x w r i 7 m w d 6 5 / r F z P c a n l A F U 7 C x Q 0 b M 5 l + Q / P p z 7 + R M 7 9 L Y h i N q P l C + d W A S J G g Z 3 + e N d C W o I o j 9 K 7 Z N + K a e E Y s J M T 8 / Q 8 s o K 9 b L N V F A y g U z w 5 n E O K f b i r / 4 A V 7 n D Q f T / A U A r l 2 s U t X g 8 A A A A A E l F T k S u Q m C C < / I m a g e > < / T o u r > < / T o u r s > < / V i s u a l i z a t i o n > 
</file>

<file path=customXml/item2.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6 5 8 0 1 1 6 1 - b 3 a 8 - 4 f 7 4 - 9 f c 3 - 8 a 4 3 e 2 9 6 2 e 7 e " > < T r a n s i t i o n > M o v e T o < / T r a n s i t i o n > < E f f e c t > S t a t i o n < / E f f e c t > < T h e m e > B i n g R o a d < / T h e m e > < T h e m e W i t h L a b e l > f a l s e < / T h e m e W i t h L a b e l > < F l a t M o d e E n a b l e d > f a l s e < / F l a t M o d e E n a b l e d > < D u r a t i o n > 1 0 0 0 0 0 0 0 0 < / D u r a t i o n > < T r a n s i t i o n D u r a t i o n > 3 0 0 0 0 0 0 0 < / T r a n s i t i o n D u r a t i o n > < S p e e d > 0 . 5 < / S p e e d > < F r a m e > < C a m e r a > < L a t i t u d e > 4 0 . 9 2 1 5 6 6 2 2 1 9 3 1 9 0 4 < / L a t i t u d e > < L o n g i t u d e > - 9 2 . 3 8 7 7 9 9 7 9 5 0 2 3 6 2 5 < / L o n g i t u d e > < R o t a t i o n > 0 < / R o t a t i o n > < P i v o t A n g l e > - 0 . 0 2 8 4 9 5 8 4 7 4 3 6 7 4 8 2 6 7 < / P i v o t A n g l e > < D i s t a n c e > 1 . 5 < / D i s t a n c e > < / C a m e r a > < I m a g e > i V B O R w 0 K G g o A A A A N S U h E U g A A A N Q A A A B 1 C A Y A A A A 2 n s 9 T A A A A A X N S R 0 I A r s 4 c 6 Q A A A A R n Q U 1 B A A C x j w v 8 Y Q U A A A A J c E h Z c w A A A m I A A A J i A W y J d J c A A D t u S U R B V H h e 5 X 1 n j J x H m t 7 b e V J P z j M c k s M o i R J J i R K V u Q q r D b 6 9 O 5 + 9 5 / V 6 j Q N s 4 + D w w / 9 s O O B 8 P s B 3 s P 8 Y P u B s w M D 9 W f g A A + d w Y b 1 7 t 6 u w V C Q p M U q i m I c c T s 6 x c / f 4 f d 6 q 6 q 7 + 5 u s w J G e 6 Z / S Q 1 V V f m O 4 v 1 F N v q L e q P D / 5 8 N M 1 + h q j p 2 8 / 7 W m r p / j i C D W 3 t N L b N 0 L U V Z + i x 7 s T 9 I v r I X 0 W 0 d p a 4 c d U 7 F g x P N a V p L 6 m N L 1 z o 4 b w D S H / G s V T H v J 6 V D m W 9 F A o s E Z t d R k a W / R R C + f L c S + 9 P B g j H 5 / z N v 8 d 0 F a f o f 3 t K Q q H M r L 9 o P B 4 P B R J e O R a h u f 9 N M q / a Y B j B i j b y e f 1 0 p u P Z W h q O U W X r 3 2 l z / p 6 4 m t N q P q u E x S L Z S i V S t G R 7 j h d H v V T Q z B D z w 3 E 5 D g q L M j y 5 k G 1 b S P K F e / D o a D e 2 j h A m n 1 M g t 7 G F G X W P P T B n R A T J U 4 f c t 7 f n K a Q b 4 3 G l 3 0 0 2 J q i p t o M X R o N 0 t 6 2 F H W H 0 x R h o g W 8 R B d H A 7 Q U 4 4 K G 3 7 t G q U y u 4 g O v H 4 j J b 2 0 E I M l K 3 E M N o b U s a Q 1 w z M A Q C s n L p A r 4 f f T C f r 6 X 8 x f 0 G V 8 / f C 0 J 5 Q + G y B d + k h K J F K X T a S E N E t r m d E Y 9 D i N 1 3 M h k j j k r W z k w U s i g o y E j p G o O x S k Q C A i x k m k P P T s Q p w S f B y L h 1 0 7 t i 8 s x X N 6 T P Q n q C m f o n Z v q 9 / X l F I X b f Z S C I Y / z P o N M 9 l P 7 E / r 3 H d L K 5 6 N g w E / e 2 F c U j a y q P / g a g Q n 1 W R m v Y + e g t f 8 Y L a / 6 K J l M U i a T k Q S C K B V L n f P G g S g t c 8 t / Z T x A L + 2 N q 5 0 M Q y S D N G t Y 7 9 0 q n 1 T O S l 0 O I a H K g W C 9 T U x + l m S N r N Y Z Q n 7 O 1 7 c Q z U m o U u h g 1 f B o X 0 J v l Y 9 3 b t b q k o K f f / I b + 2 N C I N w / J C y A b S W p v J z 7 W X V e o J H R O 3 L s 6 w L P / / v o 6 0 O o h u 5 n K B p l t Y h V P F s y G a I g f 4 X V L p D L h p N I N m 5 M B 9 j e y N k a b u h p T N M T 3 Z q t j D u z r F q y O v U F E 0 I L R M E R P u e L i Y C U o d q t c U V d i H n k m s a W f H S V j 6 E y t 9 W l a T b i I 1 h M v X w e j t n f U w y H O p M 0 H / F S d 2 O G O h v S e m 9 x G O K D M A A k V H P t G j 3 V q 8 h p C G e k F B I k l Z 9 T b a 2 X V i b P y / G v A 8 p v 3 r Y 5 a j u e o d X V t E g m k M l I J p t M w C W 2 S w z s 4 2 7 A d x z s y B G l E I y d o 9 Q 5 o k G 2 h V C Z Y d / A 0 d D F p I D 0 A p m M M n i k J 0 l T K 9 6 s h A Q J a 5 j o k A y w o V 7 Y E 6 f X R U q Q f E c 9 E 7 Q c X J 8 K 8 P f 6 m B A Z W u T r i v J 3 l c I 3 9 q t r M M 8 j w R I T 1 w a i w V l i n p E 5 j o R n P N g S J U 8 6 R b X t z 8 j x r w O + F o Q K t T 1 D s V g 6 K 5 l s M q F i v c 4 q H i r 3 K 2 y n n N y t W l 0 c K 4 b Z 2 V l R b 4 A a f 5 p O D C T o 8 a 6 k S J m Q n + j 5 3 T l V c T X h k c o H V Q 0 q m m 1 D P d G 2 S D O s g h r g V 4 0 T 4 X U m 2 f m R o P w t P H 6 D r P 4 B u E Y j R U H G P a 0 p e p 5 t L n j 7 A E i Q U n j / d k j U x 4 / v h u j W D F 9 w E c D Z E b C E s P 1 s r k 6 q B s g 8 T y S j S l + d 8 F J D I E F 7 m 2 I U a n 0 m K + F 2 M l j l O 1 / 6 6 W 9 j B F u f z j o f b C K h k q D i v j K Y b 9 e o C s H H i r j G 7 t y 5 Q 4 O D g 3 q L a H L Z J x X b x u i C j 7 q b 0 n T h f l A k g Q 1 8 8 x s O e w r e u V / e y r n p W 1 n q z L F q B s m F v / 9 0 O E j t T B i Q B 4 1 A M U w z Q Z d Z V c S 5 7 2 r H R T H A 2 7 i X z y 2 G Q v a e G 0 n M P q P + o e F 5 d X + K v p y q o 4 X J i 3 J s p 8 I r b 3 e H p k J k A g J M K D c y A c X I t L C w k C U T v h N w k g n o a 0 5 L X 9 G z L L k M e Q Z a U k K Q p 9 t H 2 Z a L 8 L U l R H 0 D Q H A c M z 8 N M p m 6 2 l S j f m d m 1 U u 1 g T U a Y b I C K c 0 r q F 0 g j r G j O u p Z 3 W K 1 c p p V u 9 3 8 m 7 C 7 i m F 8 y S u S s 5 D 6 V 6 z F N c / M h t l n n j e e 0 / u 3 / B S N p + i 7 z x 9 x f V c 7 J c n 7 2 4 k p 0 F y Y T M i b W Q L Y M M e K I R a L U X N z s 9 4 C 8 d b X V H S M O o E 9 I A s 8 d m j p W 1 r b 2 F i v o 2 A w S H V M k J U 4 G + 5 x D 3 0 J p 4 N W 1 1 5 m 2 w m X B E k D 4 v j 0 T 8 E O u 8 Z 2 0 C w T D q o i v u / e v F 8 a C H T G Q l o a g O i Q E K V u L Z L w 0 l 3 + 2 0 L n 4 f q P 9 R W 2 F d 2 e n f 2 s k f A O k q k 0 v f N F l L 5 z 8 g h X P J Z e f H z H p Z 9 + v P N U v k C L I h N s J v N C 7 R d 8 k u 2 N c E 1 u u x y A m P B c 2 U g m E x Q I 5 H f u u q l / B k 6 1 C Z L n m V 0 J + o z V Q j g u / P z 1 / D P i Z D j W l x C J c Z F t K N h M A S Y a / h 5 O E H g W I b 3 e Y L v v P P / t v M N 1 j m O w 5 + B d N I A E W m b S w r k B N 7 w b d r F U 7 W 9 O i R R 0 E 9 L 4 H f x e M T h V Q K f 6 d 7 A j T W 1 h j z Q m Z z / / g q X q z q p + T K g L O + q O A i 3 H K Z V M U i L p 7 h Y H U O G f 7 E n m k e n i a J C O u / T R m H O c F Q X 7 n f u A u 3 N + W m E p N c f q G b q K T + 2 L 8 t 7 1 5 0 H C 4 N x n + t V v w p U N B 4 Q B 1 M S P h 0 J S u Z / W 5 6 w y I e D N Q 4 f q c 0 z E s F Y F b a J C E k L i n b m n I i v 2 c X I C h I J E t H / P B s K h c M W H m Z R O O B s F N z i f i 9 l G j o R Q p X Y m V d o T o O X p y 3 n v Y b t j R 9 l Q o b b j I p m 8 a 4 X J B H Q 0 q O O Q C q g g O O J G J s B U A i e W F h d 1 K R 9 w B E w u + c S 1 D B c 5 J I L 9 2 w a I z 4 O N Z Q C p B D K Y h E O Q U I Z M g H G N 4 + s M m Q C c b 4 D 7 A Z m A R Z Y o c G g Y E v z y d g 1 d 4 I Y D H d L w P B Y C Y v h i B X w U j 1 v 9 a Y X g v F / 7 H S C l W f 1 b j H B a T Z O / + d i 6 9 7 i d k + d n n + w M C Q U y G d e 4 O A v 4 x R l 1 Q o V 7 a k f E P t g m a / Q B t / 5 x r r D o N L 0 3 5 6 N l t i O O 9 S a 5 9 c y 9 f D c i G c T Z n g r V r G + t f 3 m r h r q Y s B 0 s B V t q m T R a G 8 P 5 Q T 4 f j g N D J K h g Y U 0 S d N q W U 1 k N c G u 4 P H x f I U + e I Z o 5 F 8 4 L 4 + Y G g S E V S w E d w V A F b a C x g N u 9 F J z P z 2 y b R g o 2 q J / 1 3 D c P J e m d C 9 f k 2 H b H j i B U X e d x i n C L 5 4 y A A H w e 9 D X B N k i r u D j e / y q T 6 O Z M Q L x b N h q C a / T 8 n r g Q 0 r z 0 R w X 0 P Q X 9 a 3 T p X p q O 7 8 6 3 x W w U I x a + w / Q / x b g M b x 8 c E 1 D f b G A L Z 7 3 G N h b I e 2 4 4 S M 8 N 5 C T d 9 S k / 3 V 8 o 3 v d k A / b b i 3 u U H Q c C w 7 7 C d 9 q B u Y X g f I Z m 2 z x f 2 K V I d Y E 0 R R e + l G P b G U y o i 9 u a U O G u Q 7 Q S q c l G Q N h k M r k B t h t Z V Y J X y 7 i c n U C f z N L 9 i 3 T k y O P r n B A G + J 4 H I R s k 0 i r / d k s w Q q F Q 6 R b e D X C n w / Z C D u k K j 9 / 0 S n 7 F N p I J D g S o d 8 / p z m o b 2 H + a V U D j a i 8 H I D M e K Z w n u 5 p T d I N / u 5 w / L 4 t U L K 3 a Q r M 0 N z 8 u x 7 Y r P D 8 7 s 7 0 J 5 Q 0 f k / 4 c S B X j H g f c y F Q u X u y f k 1 a + t q 5 O 7 d g g Y D u h 0 t n V C A S G W x s x e u N s Y 8 H W g j q 4 u r J M d f X 1 X L E U K U C W 3 X w M f 2 u k g R P Y j 6 B U e P k M i j k L Q I Q e / t 3 9 H S m x q T 5 j 6 X K c b b M J v g 7 E A W 4 F i p E K q p 8 k 3 u W N X Z X 9 2 x W l Z X Y V I 8 A G r Y k a t w n z M G Q C R s f G u K W c p / v 3 7 9 P K 0 p L e W z 4 Q p u P k A T p X 0 d l a x 2 o l O l u N b V X f E M 6 S C Y B a B Z s O w G X f Y 4 L Z g O 0 C m 8 k O b A W Z 4 B V 8 k d V V A 5 D S A K o i + p m u T / p p M e q R c 2 G 7 b R W Z g G L v B G V p E H l X O n R Y 7 9 2 e 8 P z V m U s b q 2 1 V g p r 2 o 2 w 3 5 Z w Q e C k m 2 X B u G 9 R z x Y Y X z U 3 l w f A N t J z o y K 3 R j o f p y Q n q 6 O q W M r C 8 t E j h x i a 9 5 Q 5 U d K N + Y V Q u N M h X B 9 0 H / J l z 4 d I G q Y C b 0 3 7 p D D a N u 1 M K Q d p N 6 I 5 c n F P g V o s e q w 9 l a D W + d e 2 q m 6 Q y C V I K D q S m m j R F l m 7 p M 7 Y X t i W h A j V N l P A N u D o h b A I V I l M p o B J D i q y t Z V y j I f C 7 f r + 7 U Y 9 B g a j k N 5 g M B g g / Q i c u + o 9 s N c 2 G u V J U t w + H Q h I p Y Q M q H u w e N + A 7 E e S K B g L D Q u C k s F 3 p A P b B 3 t r I + K n N g k 0 q U 7 Z J t Z Z J 0 7 6 m S R q Z 3 b h 2 U G l 4 / u r s 9 i O U N 3 y U 7 a b 8 Y R i A k 0 A P Q i g 4 L Y L c 6 B 9 o i 1 B 9 T W l P W C w a Y S l W i x o h F R 7 S B 3 V k a t l L T b V r E q s H 9 3 k x L M w v U H N L L q T J A K F I G E d 1 h s m C z u K N A N e B C H o 3 f D U Z y J s v A s C 3 b 1 V F s A k F 2 K S S B o w b s p 5 w g u Y W 7 s n + 7 Y T K N 1 c b R E 3 b U b a b c m q e w a M g E 3 B i V 0 K i G C Z G y 3 u Z N b V 1 N D 8 / J 2 X Y R f F 4 j K 6 O Z q g z n B F n A I Z I F I J R N + v q a 2 V 4 h o G J x w O Z 4 M D Y K J k A f D d c 6 2 7 A 5 D B O n O i a k r j C r U C x d y V l t i l H F / 3 U V 6 I h q k Z w Q 7 Z 9 / o X b + i k a V d 6 8 B 7 G b y s H Q r F / m b 4 h E E D J U H h D s a g C b 6 / G + X D s F k i X i c e n Y h U S 1 A R U N l + o L h K i G K z P i 9 g A 7 F h B S 6 k E x y V K y E D B A 0 c Z S p o W O d c 7 S o Y 7 i w z g e F d z e m Z 0 g 5 m 9 G B q k 9 X G f V g O r / t 6 0 k V D T V l q f m y Y N 3 w G 3 f R o B + K H Q G L y 8 v 6 z 3 F g W s p h c S a j z 4 Y b l 7 X r w X H C L Q d d L 7 i q n v 9 w x J w e / / e E N t p y b K v o R D Q y h c C f h u k M t 7 G X S 1 p l p Q N n K f o c G d l S A W Y 9 y p q I K f J S K 6 x 2 g 7 w / P W 5 y w 9 X A 7 c I 4 e 6 n a G H h w b 1 6 5 Q L G P A b 7 R V e X K R x u 0 H s V I F E Q r F o u M C U Y x j l h W j L b u X H m X o h O 7 o 5 z e 1 Y c C R Z U 7 9 8 u 3 L 9 U C o h P N K N 4 H w T F + r Y e F d z s K b M P z o l M O k X P 9 S 2 w 3 f d w j c t W Y d t I q J U V N Y T C J t K j J h P e I 0 b N Q k I 5 y Q T A n r G x u D C v S + 7 A P H v P 7 0 m s 8 x R i e D y q z M 0 Z P 8 0 v 8 o 0 V A J w j D w N E 0 D u 9 e u U 8 I T R a m + U N t I N 6 A b d 3 m N 2 H F 8 L p 7 E h Y b W 8 D b A s b q r b 9 K X F E m I f t f A m A 2 7 6 N A O 8 O Q 8 u d E 0 X a g J p k o 6 m 5 R Z c K A 0 N J b J h v g N N g o D l N 4 6 t 1 f O 1 6 p w s g M e H G f 1 B g r B W i z g E M 1 y h D Q 5 U u g a a Q G l 2 M S W L s q P i H B a Z n c 6 L 4 + 4 S d 6 a G 6 Y F u 2 P l T z v 2 0 x f C M a V b a K U f W A h y W Q E x j S g e h r 2 B T J A q S C S 9 1 g o Y R 0 M v B Y 0 g k k M t 8 M t z Y k S G 8 z v w a 9 M 8 l f 7 + a Z Q 5 j S w + B T P S g Q Y 6 + M z V Q K G G I B Q M X F V A E g 1 4 u O v r H N g k 0 m Y 0 u N L b E 9 i E d T 5 a n M x 1 s 5 h F q f 3 H R H B L C m S Y S p m N U Y J t n M g 2 0 / N V v S y U g A N 9 i O C J D I B g j a X K d 2 Y r 6 I 6 5 M B m S r M D b C H U K k d X 1 E 2 r o w p b 6 E Z v l E K d s c 1 4 h I B q K A I W 5 J 5 + R x T C B S C a S x K o f A 7 V F + A o w v R d i l X M 6 q e U H F u F I 3 t Z P A o C O Q E I s E B q H y Y d B + S A i N f h / W E K D Y W F l S / k w H m H t 8 o Y K N g m D r w 0 V B I F g H A X H y F Y J w L q N A g V n t 9 v g v e D S 2 1 u X O e 6 l X f b X 4 T Q B A v k O L c P N G 5 2 V n J E c y L 6 A s 7 N A s D F / G U X t 0 X p x P W w M d i e N B X l X 3 H / I P K S Y G O 8 0 f / 3 h 8 1 m F D q Y q s x 1 b Y / y Q Z y v i P C i U d F L q N q Y S S r T N 7 I 5 Q Y m F u w c J 5 q b W 3 W p O F b h S S k A 2 G s I b Q K R U S 4 1 j Z c T m D Q F b m 9 4 E Q t h P q o a A w T k 2 s A W I s 3 N X H v X p w P 0 S z 1 I s b V N u a n R J / b c Q D x P q j r D o U D s R w n X d y m 7 V H 3 A 4 b l V a A a 5 O l J t y f O L z z 5 3 u Y v q w F r d E Z Z Q + U M z n A / 9 U R H K A G o d b A U 8 n s 0 A h k + Y a c F W V p a o o a F R y g a 4 m 0 K / j X s 1 L m U 3 J J i T M N k w a t g A 8 0 L 0 N x W X Z o s x D 0 0 u q 6 E l 9 Y F k w X F g B r i O K B u 2 a V + 9 9 H W Z a c 0 e B d z u L 5 N J U z q V p E w 6 S W v p F H U 2 u U 8 / U A 2 o W p W v o f O x L Z N O N j A s o h S Z H u Z 3 D Z k A i Q G 0 c H v G T 7 e s o F r 8 z C z b V q p c e l B j k P / U O Q c f x k E Z Y E A h f g N D Q M z 3 A k 0 1 a z K b E m w 6 k C k S W c 3 O m R G J R C Q H 5 u e U O o j r G I s 0 0 t l 7 I T r c W V h N f R C 4 P V v l P 8 O 9 q 8 k M l q M P N k 5 t K 1 C 1 h I q w u u K U S g 9 T k c s B Q n 4 w C B D j h 4 q F 7 Z S q 2 A C G e 5 T C 4 s K C 5 G Y u P 0 R p H L B C f / A z s J 3 W + D m U 8 5 t u M K u D w G X + d H 9 c b C P M q 1 G s w 7 e u r p 6 S q Q S t L C 9 z O V d 5 7 R A r D I Q E N v e N W J D b x 4 e H V s s Y e l 8 p 8 J W p i 6 y 2 l E y q Q W e F S L Q Z 5 M J M q z D 6 M a 9 D e 0 P h C g e g F S + G D m v s V C E E Q 5 i 0 0 i 9 R 6 o i q s C M T c H t 3 W J r M L E T z X O / l A I M H 8 R Q N 0 E D A Z Y 7 9 h z r V a G A 3 4 D f N / B R t b R 3 U E C 7 d o Y q z 8 Z 2 w t S D l n J 7 M B 4 H z 3 X K T y p / 8 x f L d y p Y y E q v a E i b w l J a w m l K w 5 Y m S U R G b A T i R U L l h 5 5 T q z M T M r w + L h g a u s P y b w w t + O q p n Z j X T e + E 5 t P l n q L 0 5 X y 0 s B 8 d Z E n k t Z w W 8 d Q b F H i N + E w 4 K T O L i B j g y o D L a x L / B 5 2 J + C Q w V G W h J S 3 8 e v u d R Q p F H l Q D c w t h s T b a + V F O q S t k J V / l W S y c D T H 4 C O 6 p U 6 A 1 U s E L X U c y 7 Z w P 3 e L g r J X Z V f V B J x B m W k g A 8 g E 3 W t M 8 b A f q L M L O T g T 0 w E S / d x p L j P i H J 7 G n D 4 P 2 E z Q U S Y b m d I c e Q / F a H 6 o g J R D E M 5 G E l V d 6 z 1 b V V v l J u A C O t N 6 8 O P A y q j l C B 2 m a W T j k y b S Z 5 3 H B 5 L C j T e F 2 4 H Z G F A Y p h f n 5 G l / J R U 1 u e V D H e N I Q 0 o Q J i / J O p s K n k w 0 V H I C L C u L U x x s s N c E z U a i L b M G 5 2 q I p Q R T E P H w D 3 v n N C 0 C v 8 v A C M 5 0 J / m h l u g m V L H x p 4 9 / r 9 q y t Q n w B 2 R 7 d w 6 H 6 5 4 C t S j K + W t B b s 2 3 J n h A 3 0 7 W A x s V c f q 2 G 1 r p b u 3 R u m n / / 8 b S b P / L r r q K t z t z F K u Z 2 d Q M c w 5 p L A X O S Y W F L g F C U P C J D K m 8 j v i D b A 3 B V O r y A i 3 A 3 g L M F l Q O o g o B d S G + F S N k A c d P h i 2 D 4 c H o i q Q F T + l f H 8 8 x 4 I z m c g m / y h p d T M A i 5 e l a s l V Z 0 N l e C G r V L q H o B + q M 6 G j F Q M z J 2 3 e / c A v f X W m 9 T Y 2 C i k + o s / / 3 M a G r o r 5 U D A 3 d b Y K C C d s K o G A C c F 8 K B e P T f g e b q h s U a N x z L A a W Y T q i 8 8 g 5 i v A t 5 P z F X h B k h 0 z H M I o F G 4 P 6 + W J 3 0 U r 0 n e d Y H n g K / H O l 6 m 3 l R L q i q Z 6 Q v U y E M y p N l s 8 r j B 1 v 1 v T e T 6 Y C B 1 W l t b 6 X u / + q u 0 d + 8 e G Z m 7 u L h E P / v p X 9 P F C 5 d o Z m Z G + m x m Z 6 b 1 X x S H 8 9 7 2 t i r J Z E b M z u s Q I A A V 2 z k u C l K g X J Q T F Q / A m W i i J y 7 w b x q V E W p c s b F R m x 8 R 5 P 4 D 8 g g r U E e K w f P O h S + r 5 o q C L Y / T 8 r J a B 9 e p 9 h l s J s l A J n t i k 1 I r G d r A 9 a 6 u r s r U Y z e u 3 2 S y L d K + / f u o v b 1 N J B 0 I a A e c w o t Z T D W 8 f f s O L Y Q O Z 1 f n c A I V H O q p c 0 j J R o H H i Z Y V 3 w I J B d s L Z U R d r C 7 N c C O S C 0 g 9 f R t r B O c / D 3 j 4 N j K t 8 4 N A 6 g G i J d K Y 5 Y p T K p l N Q W + a + n v K b 1 w 2 G 0 y o q 5 t X Q z e K + s c o G n V f V B r Y T D I B J w c S l I p M 5 3 V g 2 s D Y J n 9 g Y 3 M 8 4 F 7 i m F O C 0 8 j 9 Y V q N x J l 4 K 5 R M J M X 1 3 t 3 T x X k N q 4 8 B s d m g 6 m F A 4 v / 9 y b s 0 8 M y v 0 Y n d X o k p 3 A x g C m e s 5 m 7 m A T S A a 7 z Z M 0 k j I 6 N U X 1 9 P + 7 l h M E B H 8 f 5 2 v n Z W j S + z P Y V + u 2 L S 6 + G h 6 g A 6 t x W Z b F I l y L u W p D 3 9 m 0 v o j c D z z s X q I V Q q + J h M q + z s g z L Y b E J B x Z m e m q T 2 j k 6 p 2 I V Q S r r Y Q L + S k S K F / s 7 c J x o R n I O E 8 p k z 5 2 j 3 w C 4 K N 4 a p s 7 N T i G a Q 5 q 9 8 T w e 0 w v t W y J N n E G H p i S m f y w E 8 e 5 m R t + n l l 1 + i u b k 5 a m l p y b v u T 4 d D 1 F q H x b L T 4 s S A d 2 8 z o Z 6 N G g 7 v J B T i + / b v r h 5 C i U J T L c l I J W C z y e M E F h k D O j q 7 1 p E J K u i C n i o M K E S m 5 3 7 n E 8 l x 6 X w r F E 3 l y A Q U + j s j l a A S Q j 1 E u E 9 D Q w O 9 + e b r d O D g A V E X z 3 3 6 G b 3 3 3 m l J W I H + j / / k Z 3 T v w k 9 p e X 5 a v G + w q T A E p B C W F o t 3 A R h c G g 3 I 0 H 2 l 7 n r F b o Q D x g B O h 5 p A R s K k t o J M Q K H G D U 8 W z 9 q u Q x V P 7 1 7 8 a m t r b g E E W w 7 T 0 p K a h M W W U A a b T b C N D E W I s M q G G Y I e F i e Z g G d / 7 w W 9 p Y A W 2 F d g V l o A w b M T s x G K e j A n u o d i 0 V U a u f g T 6 j 7 y F r W 2 N M t Y J T e g U Y B a W Q x Y 3 q e n U a m X 7 5 / + g F 4 9 9 Y q U R 0 d H y V v X J c t 4 X h o L 0 k t s u y G 6 Y 5 j J t T V Y 0 5 J J S y m W S t h O Q U K x p P J S i v b v 2 X h E y W a g a r x 8 p d z l D 4 b y v g v T L t t A 6 + x E E h e o A T J h u q + N w O 2 + n G Q C v E V U y d P X 0 n S P B W X c 2 8 B 2 j 0 f C f G p q 2 c Z 5 8 e + w N P H R 9 T N / S f f n 3 D u E Q a Y U V 8 Z i M G R a W l 6 m n t 4 e K f / H v 7 x D f X 1 9 5 I n P S B 8 U 3 O g I z d o 6 M u U / O 2 5 m c 6 9 V i l g R c f 2 z r R S q Z k 4 J b n z k w T 1 a Q u H L i w P a h B 3 h D Y w u 5 L f y s j g 1 t 8 4 2 Q P 6 N o F Q w r Q H m 4 z P 4 w 7 / O z V 4 b j c X p 1 G E f N X l n 6 d S + B H 1 j f 4 y O 9 i b 1 P B F r d P J A L f 2 j H 3 6 T b t 8 Z p s / v s d R a 8 L I q q K a H R h Q D 1 E K / T 0 k + t P Q T 4 6 N S h u S a n Z 2 R f U t L S 7 L i y N s / f 0 e 6 B o B / + b 1 B y a 8 u q 2 3 A 7 v z d b O T X C Z X j U 4 i l N 6 Q B t O p S J Z P n v U v V o f I l A o e z D g l T W f N a p k d K t B y w 1 i 3 W S i q G h b l Z a t a e v x / 9 1 y v 0 P / 4 p Z m F K i s 1 j c q g g X p + X 7 S R 3 d Q 0 2 W H N L q 5 w X j U V l X S j c U y i E i I w 6 8 R 7 C x o K t Y / q N 0 P L 6 2 M r F e b Y d k U j E a X l x k W r r 6 2 W o B Q C J g d X h B 9 u S d O X O A t c z L x 3 f 1 0 i 3 Z p S a h 8 X Z z O q H N i L R C J 0 7 + y k d O n S Q V b o A t f A 1 r i w v U U O 4 U W w o E N I M A a k I + N 4 z a x h g y v U i 5 X S d c 3 1 B z i r g E w f K c 7 h s N l j l c 1 C s Q u n R q 3 v l A Y G p 9 4 Z u 6 y 1 3 1 F h j g k A m A C o U K j n s C l Q 8 S D A n m V A J 0 N E 7 d n + Y a n X F h 3 2 E K P O u 7 l 7 q 7 u k T F z 1 i / 0 B K f J + 9 y B v I B J h x U w b B Y I j a O j q z Z H r n e k D I B A y 2 p e m 7 T 4 M M f v r o 3 B f Z S V 9 M J I Y N P P N 3 3 / 2 A T p 1 6 l X p 6 e i j o D 9 B L v 3 d O G o Y k 3 I g M k K m 1 d m P S e F P A l 6 O k k k l W C a S T S 1 x f r 7 Y 6 V Y U N F W z a k y W T M 9 9 M Y P z n n r Y U 7 d 6 r + l l i 0 a g M S 3 f C O b K 2 X M C u a W v v o N 5 d A 2 U v A e r m j Y P j o R A w C n f N o + y Z H 7 9 7 T n L M S t T T E a a 1 T E q i x a E W H u t d L 4 X / z y f z 9 P r r r 2 S l X 3 0 4 T J / 8 7 v M y L D 8 U 8 N F H m o R z J S L v N x O m F h g V T z 7 N B 3 K u J 6 g q 9 + 6 X F + G / 2 a g K G y p D I S F Q I R J t F r l 6 m j J 5 o U a Q F G a O B 6 y o g U X V M M l / M U C F e x D g l r 4 c W V 8 J n L Y a 0 N 7 Z L d L E 4 L 9 Y t t W r + / j 6 M k l R 9 X 7 8 j 5 X 0 B D A 5 Z L j r g E w p j R X f z Y D J K b Y P / 9 f H c / T j v z h P c 0 P n K B j K S U R R 8 V j l j r I a O D M z V d K J s V W Q 9 4 8 q I D m o p U i E n Z L x Z z T O 1 + q o V 5 V I V S G h H r B O P j R a X e a W W 4 q q l h y 2 B F Y o D N X U y O o Z 4 2 M j U t m c c H r l f v 0 / X 9 C l 4 o B Q e K J / v e s d N p U T U A d R 2 R F t A f z z b + 2 W H J h a 9 p G P k n w v q m o Z w E 7 / 7 t E g x V Z y M Y G w h / 7 i Z 6 f p s T 2 t 9 G t v P U u / / a P v S L T 5 0 / / m Y 3 2 G m j c C N l 1 r W y c 9 3 p P / n R W B J p E h j 1 y R / t C 7 J U 8 X W o V 8 i + H 5 5 e X r c n m V R L r m Y E V C j j D F 8 Y P M y g p H B L x x U A V t Z 0 E h 4 P r R d w W y l A p d m h g b 1 f d v d X J z w q 8 k k g n a O 3 h A 9 h l c G g 3 S 4 v I K 7 e u u p X 7 H l G c g 4 K W h K J 0 8 r A Y q w u n z w f k 7 d O q 5 g + Q v M I X s y P B d q q m v p 6 X 5 e f r d t 2 P 0 h 7 9 1 T K Z z r h R Q H 1 S U h O m D M k 4 J p I S 8 B + R r 6 S Q d O 9 K h / 6 p y q A p C p U I g 1 N a H H L l 1 5 m J m V X s y S D e 8 y 4 b 6 6 / v L 7 w j G y y / W W Y t K A w k E 4 F 4 L k d Q + z w A r e S Q i i 5 T 0 N 6 9 b b n S O 1 V b Y c V 9 O h 2 l s Z J i S i T i 9 f m I 3 d b c q K Q j S I q Y Q U h Y e R v w u l t L 5 s + t e + v 7 z g z J C t 9 L I k S n n 4 T P E Q m y l 8 f R l 0 g k 6 / m S n / q v K o T r 6 o S p E a b P g s w E q b D E y I Z I c 4 H o o s X R 4 q e W g W G c t Y J M p a k 3 b 5 Q T O m 5 u Z k f O g h i K q J O h J F X x 8 F y 5 + S e f u + u j 6 x Y + o s W M v / d 2 3 D m X J B G D 1 e U w U A 5 U S m J y a o L Q v T G 8 e 3 S / T U V c a 0 p D q m + M m V j 5 V W R / L 7 k U D z A W 3 u r X F y V 3 u b z H s O Q + 2 E s 4 J G t V L y u F / n h n X J Q W z I j w i r D G J i + 0 m B 7 l G 7 t 2 l 4 b t D s u 5 u 3 n c 5 v t d g I Z J P S E i I R D K / U / m F f 3 d G l x R a 2 9 V w C k O E p w c w K Y q X X t m z K g 6 U R V b V 4 K q P x a I U a z 1 J 0 Z S P f u X b r 9 C 3 n s i f C Q k 4 e y s 3 Y S Q 8 n F 2 d 3 R Q L 9 s j 6 u 1 g b u K L Q z 0 y R x S T 9 j n S y y 5 K q A J 7 T V 2 5 U / E p i v g M V i z L f S A z f g w D 3 B I L B 7 v K x + h V u a t J H V B 1 w a n d u a p 2 N y O o y 1 d W H 9 d a j x T f / 4 F P 6 g x + 9 V H K C m q 2 A I Q t U P r G t o e a J + q f t J 1 H 5 d M e u j u k 7 c V y F S 1 U S V S G h n A S q J D D M o R S + 8 5 8 + 0 6 X S g G 1 S 3 x C W K A m b T I C b q V S M T I A 7 m Q o / u 5 d / 7 6 w u 5 c c j 2 s C z n 2 G p 9 o t / 9 W x 2 Q p Z q A N c K X S 9 Q Q q a 2 c / V F H 8 O 2 O q P i q A 4 b q g p g K l 6 h M U N Q o Q x + 9 i 9 O 6 J I C 7 J l y 4 F x 8 b a O w h 5 D Y k L p l Q V U 2 h Q 9 / 5 6 Q u E Y 2 N j t D U x L i 0 8 B h i j 7 F f A J T B + v o G i d E z s 9 h W H j n i q G R 7 f z l J O X e v k j v r V Q V S V U g o G + Y B b T X s i u d 2 D Q j 3 K Q T Y M 0 5 8 f n / 9 m r D l B s g W e g Z u n b 6 A 8 Q r + t 7 e H J X c D R g n v 3 j t I n d 0 9 E h s X b m y U s V + z i y t 0 4 t + q f q g x m U W o 8 s D 9 y y N Q H + p 5 y L 5 c r p I h W W X C 1 t z g x f S B l f 4 X i e d U k X L 6 d R 4 l E q n 1 v + d 2 D a V U M S e e 3 L V e N S t E C C c K P Q N I E T e Y y v R P 3 h y Q f J w l k Q 0 E u + J v b 0 0 q D y L m L D f 9 Y c 0 N t X T h P 7 x I g Z p a a q h g D K y B 3 I t O i i y 5 s r 3 P b d u u U 5 X 6 V x V N U l 2 o c h 2 H H 9 9 1 / 2 2 n v Q F n Q T G X d j k w w y d s o F 6 4 A b 9 X C G i R b c D h Y Y C K B X s N w H f g G C L H g f 1 d W M 9 3 L W / O D D O K + P 1 b N d J J X H k w O c w / T R T 3 p K W S 3 p a + j C p A V d h Q a J G 3 W j I Z Y A k Y N x h p c n / e S 7 G E 8 r z Z k e C o r O U O K z d w k 1 C J A n 0 G d o z g n 5 6 d o J S O / g b g J j d A Z U L E u y m j Q h o 7 E N e M q H i b n O O j 9 y X / + e c z e d 9 Z P W P 0 V D 1 Q p M k l / s i S T M o u y V m v K p G q z o b a a s A I t x c o s 4 G X 1 F U X p Z r g + s e E y t r Y l D / 3 O M J g s J i 1 i b k r B y H n 1 K 0 a 6 E Y w + P 7 J b p Z u e G M 5 w J W s s C Z 9 S I j B U 4 2 S l 6 6 O 5 g f d w m m C 7 w O x e v u V W v j W k + 1 5 3 7 n Z 3 Q c b g Z B D J y G L J h J m P p L c P i a S q o p s K F e a b X G q k H D K A n G V p 1 1 I V Y 7 k t N 3 s f n 9 A F r N 2 D t V A R A N e O J w S k B D l v f z i 5 2 A U s S K d R 6 L k j R q H y 3 2 8 L 2 d r 4 b d w 3 I z b A k A s d A I 7 1 V r M E F t x 4 N l w E p L g G U g 5 l 6 D a G Q J l c x a v K J v 6 V M l U H b M e 4 a P C A K n c 5 k n A Y L t i 8 N j j P w p g k a U W i I m O X X 8 g q F 9 + c d g S y g 0 I t A V J 8 L 2 w 7 a B + z s 3 O y K L T c I d P j o / R 6 P 1 7 4 m o H g W z X P o i F K H q n C r o Q K X 6 v m w u L I M 4 k k s l 5 z C a V K u f V q Q q l K r G h k C p n R w G Q B 2 b U q 4 1 S f U f l r B O F j l 0 A l R i u a g S s l o J t Q z k B q T g 1 M a a 3 + B r Y t o P 6 2 d r W L o t O 4 z e 6 e n q p b 9 d u k V x 4 r k 7 X / v O O k K b 5 q J f i F e z U F S m j J U 0 + a b j x y W 4 7 E o g m f 6 M k l 1 v d 2 u p U y S Y p i w r y q C C w l A s Q e s D R u j Z M D G A h / P Y f f 6 l L O T j t M x t w O m D Q o R N / 7 4 8 u 6 5 L C i p 6 3 A o R K x G N i a x m c + f f P 6 5 J a u R H z 8 V U K Q g 7 z z 5 A F S Z M l l 7 Q 0 s i Q W + t S y x K s C V I 0 N V U n p Z C P B E m l s b I w u n T 9 L 9 + / n 9 + e U g z d + / 1 N d K h / / / R 8 + o U u K y H D 8 B Y K F K z h U P L d J M / / k n x 0 V V T H K E g z j r z z c c E + O j 0 v F C 7 K K a K 9 b Z X v + L o 8 F + D e r 4 P k 7 i V N s 2 0 g z k V J K i j n r V S W S 5 8 M v b + N K K o p 0 a J B W I 2 n p M 8 G L N g / O h n N 7 s 4 A Z U f f q Q Y e Y h j g c D p e c I H I z g O d g n A h w m / / N E 1 3 r P H 2 A f V 4 h 2 O d E E 2 m q x R K H j N u T K R p e b q h Y t L + C J g k T R M Y + 8 b V m x 0 D J t i o j G F a S D o x F U K w K j l U J t / T S S 4 / p 7 6 w c q s K G 8 p I y w C t t R w F Y K N q g N t w m k m B 8 z H 1 F 9 2 i Z o U S F g M p T y P l g d 9 b a b v P l 5 d y Q C 2 B 5 e X 2 I U 8 6 l r g A y Z b / P a p e G F i t N J i V Y s l I n m + c a V U U 0 J Y W y q p 7 J T Z n P 2 T X Q t q 5 e V S J V h w 2 V G F l H p E o R y 5 a D m L f 7 w 7 u 1 1 N P b T Z c v X 9 F 7 c 0 i l H s 7 N j I p u O m U B t L w G t t P B R j i c H 7 G + u p J P M M A M h L Q B K T s 1 O U 6 1 I S W d s F B a V c A Q J 0 s m u 2 y S f Y 4 + Z h N s L U 3 9 / Z U f / g 5 U h Q 2 F Z E u n S k s p G y b W 7 + j R p 9 j I X 6 F r X 1 3 L V l h 4 z r A m l F M i 2 E A F K B f 2 g M V d u / e W d J 0 D g c D 6 w F w z A h f 4 y c X c A n C d X W q 8 E F b X w F I 2 l c Y 6 k m T J o v e Z n P d l n Q + a S C K 1 s F / O M S p t r j 5 V K l V H P 5 Q k V f E q Q S Y z G W Q h L M X U N W F F j M O P H R a v H U h 1 / f o 1 u n D h k q i F 0 W h U l g o 1 Q L / Q 9 N S E 6 P 8 P C j f H g 4 G Z q c i 4 7 X E H f / Q L F W 1 u S 7 1 v P 5 V b M A 0 Y G l u U u f o q j i y J N E l k m 5 M m S P 4 x l S v 7 y p B L q 4 I s n X A s V 4 8 q n D 7 6 6 k 7 5 T e g m Y i W 9 m 5 I y 1 a 4 y T M 0 D N r D L W w G E 4 n x 4 h 4 n D W t h A S 5 o O d q z v j 1 p a W q T G x n w V D P O D Y z 3 e z Q L U Q l u S x e M x 1 6 n H 8 L z c G q f N X R y t H O C 9 q l z e M w i S z W 1 H B L b h g D B O C Y z M z T k k j F M C K 3 B Q O k F v f S t / j F q l U D U q H y S 2 r f Y B h c p b A a h F L w / G 6 G h f o v B K E y 4 k h 7 q F 5 U B L w Z 4 L r x B i D g 5 j R i L n d M 9 u Z F K o i n b S g p Z A + r J M g 6 k S G t B c I 2 q k l F H n l I T S Z W l s F Q k V E d M U k H j I X F 2 q Z K q 8 I q 1 R 5 4 G 6 o l r V r S a P E 5 h p 1 a h F U y s + W U f W D Z h o 3 w k s l j Y x 7 u 4 V t I E x S K V Q Y 3 n r F 1 Z T 1 N O 3 S 1 p s R G + Y O D z j v b t 7 5 x b d u v 4 V z U 5 N i e 0 1 N j L C O R Z O U 2 4 8 x B O a c k V g 8 9 s i j U r o o D U k 4 q R z R S A l y d Q + n K e P y X H M Q Z K h b 7 z + t P 7 i y q N q C C X g h 2 p Q S V L N R 7 z U H U 6 L H X S o L S q L M r t F p H d 0 d O l S P n b t V h H d B r C v N g I s P + N E U 5 1 f p B / s K g w O t K c m 4 3 p G b b 3 7 q L b 7 C H k a u s W G 6 t v F 1 + C r y f Y / 4 W 9 N u S L I 3 p I i h S G L L a G y J M o e t 8 h j j u l 9 G S a T O V b p B t i G F 9 d S L Y m r h l x U w Q d U a P 8 m A B 2 8 C P 8 x H j M E z z o n M M H c 5 2 6 o q 6 2 l G z d u y g v H w s 9 Y j D o S i d D k p J r D o R R q A q p h Q W U z s G / 9 7 p x f F g i A P X R 6 K E z v 3 q y h s 8 O 1 9 N V k g C 6 M B O k i p 7 l V L 7 1 / O 0 T v 8 D F 7 l m K s K 1 U 5 G M l k E U l I g f 2 G M P o c 3 j b E k 1 z O U / a V y t U 2 f 2 T r T 1 W k j 6 / d t Y V x R b G U 6 K Z E k h 8 m l + W B 6 Q p l V y y 7 v N k w Y 4 R Q O S / o 0 a x m H 4 a R N 4 T D U i 4 E z I + H 0 b P G W w e 1 C 4 1 F M e 8 d s B z 3 s N 3 m p / E l d R 7 W d e I 6 R k / 1 J E U d N Q C R s L 8 U s G L 7 S 3 t z 0 e Y Y m T v D 9 7 R l A H m y Z N J S R + e K I C p X j g j t h J A c s 8 T q K A k 4 I n R u p l 9 O J x M U r g / Q K 6 e O 6 x + q P K p K 5 W s M s u 3 B D x p A x a u 0 K I c E u D Y V o N b 6 / E o M l C I T g K V s b P J A 2 n 3 8 c X 6 U t x v O 3 g t l y Q Q g v i / J 0 v E 8 S 5 5 3 + J p w X b g O L 4 L 1 y g A W t H 7 j 9 3 N T n 7 l 5 L D c D O U m U S 8 p W 4 q S l E H I l b b B f k 4 x z d U y X s d 8 c k / 1 K Q o F 8 L 7 9 6 T P 9 a d a C 6 b C g B V 1 5 + e N U C z C 6 L k e K Q D g A k g p n C e X q 6 s A p n R 3 b b O H b s K d c R v V D j Q J R S b m 1 D I V x H a g M B r e / 8 6 5 x b u S 6 4 V r L v 7 a H B p M H V g g w 5 Q m m i a I K o Y 7 n t 7 D 7 7 H B C H p Z Q i G I i k y c T S C t v V Z D 8 B V W V D m Y S H m a s 6 2 M c 7 N S r x A K 9 O B K i t P t d B + + W 4 c r 8 5 n R J 2 y I 8 d 2 W 1 j d n q K r l 6 9 q r c U z g 6 H 6 J Y V Q 7 g Z g H 1 l 4 0 j P + i i M g P f R k U y + S X E K t M q S J E s Y k E L n O W m l 9 4 N M p g w C y b Y i k p B K k 8 n L 1 2 v X m 2 p I L K H 4 s 4 p S e 8 O c e r D S w v E e X G W F M d C c J n v g r l u 1 m 5 + b k Q g K D K 0 Y 1 w t C m 3 u w s W d w H 7 W 3 t e R J q Q j b T J s N z F d u e w 9 r X Q L o k 4 9 s C I e 6 b 3 w K m b S E k n 4 l T R h F r p z H T 6 l w + p g Q x y a R O W 4 6 / l X 6 5 j c x p k v V m 2 p J V a j y o S L q h 8 q 5 G 7 a a Z J / q 9 Z G w 1 K a B r Z q h 3 6 e l V Y X 4 Y P R s T 0 + f l B G M 6 o Z d A 3 v o y p V c s O 1 W 3 c 6 H Q 6 G s m r i y i S R W 7 Q h / a C K Z d 2 l I Z O y l H H H 0 s e y 2 I Q 2 2 c w R S q p 8 q I w / V V E m A r 4 W q J B Q 6 v v H A + C n L C w A q L a l A I K y k b s P 0 T d l R 4 j a w M L U N r I J o c G D / P p q c n K D P P r t A A 4 0 P N 9 / f R n D 6 V k g k x 2 Z 5 + Y Q w m j R Z a c N 5 V t I I q b C t j t s S K e 8 8 K w e R J G k y o V z n J m K r A F V p Q 3 U 2 L 2 U f L h f 0 p V Y e W G j N n m 4 L / T u 3 2 f Z B g K o h v o 3 h e 0 M 0 M T 6 W H T f V y l I M A b M A 3 O l Y l e P E i a c p W G R 0 7 q M G r h I r w q / E 8 w n F j / 2 h I V J G p 3 V k M s c 0 S e S Y T k I s v V + R B v s t A t l J S 6 m 3 v v 2 i a 9 2 p d O K n y p / V m O T h 8 w O U 8 B K u B o 4 K W w m J h U t w D s g b m v P T U s z r e j 0 N D W E h W 2 2 d m n h y b m 6 W O v R c E K g 0 u / c M S h m u + a 0 E h q R g U h Y b 6 5 s D O C l 0 o Q w o s k A y 5 Y h i J J U 5 l i W S E A g E 0 d v W P p T N M Z U U i V R C + B T q g 1 o T a 1 2 d q Y K 0 g U e 2 t W h r T M q D W 0 M N x g v R + y u N 9 1 x C k M 4 N K 1 0 e F c A A 8 + Z h F q K m Z j X Z C o 7 1 9 C r b C l N 8 m T C g L 7 T H c L O A 8 T l t d R n q b E h L e S N I O h q P d Q B h C i Y Q h U l g k w m k k W 1 V V i T K k c a Q K U s q Q y S U s 9 s p e u P N 5 / Q F V B + q l l C 1 I b Z L 5 M G q V o m f P u + t v J Q q h F + y b Q I n B I Z 0 Y E h F I J A z m D G r q x 1 H Z + Y e B 3 q b H n y 8 V D n g u k y z E a 8 E + a I M c i F y Y r A t J Q T D I w z 6 1 / K 8 m E V h k y a 7 C + T A t j m m S C O d u J L n y K P I 4 p K y 5 E K y S G S S J t M a 1 4 f m 5 s 0 b H v O w q I 7 1 o Q o k m B b y A n Q r p d 5 g P q m q B f C e d f f 0 y V i o k e F 7 E p p k Y E 8 J h q m a M T + f A d T F z Q Y i I + B Q A Z n Q o X t y d 1 w I 9 f q B G D 3 P 5 V f 2 x q k u o G L i A C e 5 G m t y o i r / 6 W v y G I L x u / J Q h r o a u B G 0 y a R J Y s i E X C W l v t n 2 U r Z s J J M Q C U k 1 r M 3 N r D 4 7 6 k k 1 J c / Z m / e r s 4 Z q 3 B n l t + v x k d e H a G n O M U m k Q z L h Z V Y D D n c l q Z 8 l z s z M F L W 3 d 9 L 8 / C y 1 t L T J c j L R W I w 6 O t a v U g 4 H g Z k D c D P w M p N l g q X T r W m / u P 0 R 4 A v J B G m F q Z c b Q m s y M Q 3 W D T b A V B m R p J c u j g Y p a Q n Q G i b d 2 P B t + v U X u i S M C p 6 6 2 V U P r c S J b k z 5 6 P G u O N 2 e 8 d F q H G R R Z M s S i I m T Z v V d 7 Q N Z O H e Q J o 0 B h R h m w u R R c X s m d i 8 h g w n X 0 g n 6 z R 9 8 W 1 9 N d W L z m 8 e H h H G h m x Y K q V q l F C o m y N 3 G t h M 8 f M 3 N r b K N 5 W R a W M 1 z E h / T J B 9 o 3 9 y 4 O v Q 9 g U y Q S C Z a H m Q C J p d 9 4 q X E 5 v W p g H Q N 4 B w / t 1 n h U I Z e 3 B P P R r 6 H W U o d 7 0 3 S 0 a 6 o R I T g X u K s l V 8 c 8 T O Z v E K a z 8 e Y T D F F J q P C K a k E s m S o I Y h 3 q P Z n y W Q l c 6 4 k O a 6 I Z V S 9 o H / z G p 5 H h a q X U M A t X C K k l J e l l E 9 J K a e k q g Y p h Y h u 2 C f O Y e m I + T N h S r h O V C g v i w n M m o T Z i E r F 7 x U D p A 2 i 0 U P p W V r 1 t E k Q 7 Y M C Y 8 B W E 1 6 J d l + P N Q l N W r 7 2 Z / T 6 G 2 / S B 0 O 1 6 l 5 E p d O q H 9 + X k k C 5 b S F H t o z c E E Y d y 0 Y + G K k E A u m h 7 h J V b s 2 9 9 4 M f f l d f S / W i q m 0 o k 5 r D W k r p F s u 8 B J t E 1 e C g y A 6 3 0 G T 6 6 L a P F h c W s m R C h c J 1 T k 1 O c O 6 l x c V 5 G h 8 b 3 b D 3 D Y B N h D 4 x 2 E E g c m / N P L V b U f E P A g T 9 2 m T C 8 w 3 5 M n S i P 0 Y H 2 h D 7 l 6 F 4 2 4 v 0 0 d 0 a u R d F E E U S I Y y Q i b d Z v R O S I O W R S e X Z Y R r y d 5 z j f V o J Q z d E 9 d P E Q j q w r 3 d d v a j G 5 D l 3 a 6 T q J R R w f Y h V I 5 Z S H k g n Y 0 + J t E I f k N J c q 0 F K Q U 2 K L k 3 x d X q p 1 V o p E I 0 A b K o E A m j 5 W G 9 v P 6 t O U V p a X K T O r u 4 N S a n n + p Z p d W F C h s Q D W I y 6 r W u X 2 G O P C n i W 6 n l y k v / 4 U P t U A n E 4 B 0 G E N H p f d l u R R 0 k s R S C 1 D 6 T R O Y g D i S R E 0 u T J 2 k 0 Y / 6 Q k V I Z t p x / + 6 H v q w q o c 2 4 Z Q 8 0 s Z m p x J C 6 F y p P J y U j k q M K A q Q W U B Y X m 4 9 o a s f F G n O 3 W d w H V i x G 8 Y y 3 X y H 0 B y Y X R t O Z d v o j X Q n w U P I u I H T 9 8 O P Z S 6 B 4 f F y d 0 J G l 1 g u 2 q W J S 3 I g n + 4 I C k z k G v y C G m w r U m D s i G Q k 0 x K u z A k 4 h w E E m K B R K p s n B E 5 I n F C m V W 9 1 1 4 Y p J 5 9 l Z 9 m u R x U v V P C o K U R 3 g m 8 h N z L y J Z 1 w k u t B t W P L 4 O + i h z M k u n u n d t c U V L Z 2 Z D M m k 0 g A x o C h C c B s G F K I a C 0 S g E 8 b W a Z 0 g P t 7 v G E 5 Q L O C E g 4 V z I h C S F 0 E g I p 4 h j S I O W V s z n e D c o 6 z 3 t n e r 8 h F b 9 T O B 9 y q l 6 S e s L x b U M m w H P u 9 v a Q U A Z X b 0 S 5 G Y C q p x w U k F Y Y F Q u 1 D 2 q g W g C t 8 q S y c a w v s c 6 + Q c u M 6 0 Z l w u x E c E + H G x Q 5 P r k b o t V E 7 h 7 a 6 9 P i x o 4 n P f Q a 2 0 w G i M a Y n Z m j O w u 1 F P G 5 T x i z E Q i B N J H y y C Q E A q l y Z a P W Z Y 8 L O b B t i M R 5 d r 8 i j 4 c b R M y 9 a E g k 0 k m I k 6 L a l a u 0 d 0 8 / r a 6 s 0 J e T I Z F O e 5 o i 9 M K v / I a 6 u G 0 C z 6 e 3 R 7 c V o W 7 c i X D F A q e 0 6 i f q n 8 r V t r K p q k F S 2 W i q y d C z A / m D + r B E a C G V 0 G B i f F Q 6 j G F v x e P q 7 y H t M C L 4 7 t 2 7 d O j Q I b q y s I s r r x x 6 Y C h i G B I Z o p h k b W v S Z P d D / d P 7 T G 7 I B e K E f G l K s c 3 k p x S F g y k a W V C N i S I U S y M + 5 6 m u C B M t S T M z M 1 R f X 0 + X 7 h P t b 4 m Q L x C g Z 9 7 c H r a T w b Z R + Q w O D n I r v g b D 1 R i z + a 2 d b P N L U i + + e t q K x Z h X H A 9 Y g M C g E J n u D 6 s p n T F Y E W S C G 7 6 m p l Z C m K 5 c / p z a 2 t o k z c 8 v U n N L i 5 y 7 Y R i C G J L o B K k i S Q i R 2 6 8 S P 1 v r m C G N 8 e o Z U q G M t L s l Q U d 7 Y p y i d L A j T j X + F J N n m Z 7 u i 1 J f Y 5 w 6 f R P 0 V H d E w r U w p q y W 7 z E S j d O u x p j Y U t u N T M C 2 I x R w 5 F A j v z y Q B y 2 c U h k M m V T Z J h V U r e o h F i Z M A b G Q U J H c g A G I g L G P j B t + z 9 5 B e v y J x 2 X R A n / A L 5 N q g h C l p F O W O N m E 5 6 L L I A C I I P s M c X R Z 9 u e T K H u c n 2 + N D 8 8 / d w z P P K T 3 n e i P U m d 9 Q h q 6 h V V I v j Q t z 9 w V z Q H 7 2 m o T 1 N Z c I w 1 j h K X t 9 N S 0 X A / m u P d m o v T C 3 / i + v v r t B c + n d 8 a q p 7 Z t A D d u L V I k x n q 5 e P u M G x 2 q n l I B l U 2 l 1 T + 2 q / A i j X u 9 2 t B W l 6 b j / U k Z X / X 5 e J B m V / n a W W N 9 d V 9 M y H J z O k i H u Y X / 8 o s v K M F 2 U 0 9 P D 3 V 0 t N P Q n S G a S 9 T R e L S R e r s 7 y e 9 d k 1 C i w 5 2 5 6 A t U 0 l 9 c W a V V t s H q G 6 x 5 2 F H H t b 3 E H 5 K r B C L Z + 9 W 2 k I n z r o Y k 1 a Z n 6 P Z y O 4 V D a X q y O 8 Y E y d A n Q 0 F 6 Z h f b t + I 4 y p F s d m W N V b 2 k 9 C 0 t L i 7 J H I U g 0 Z 3 R B e p t q 6 V F b l S g w q K D O 5 l M i T 0 Z q q 2 n 4 2 / 8 i r 7 Q 7 Y V t S y j g 8 h e z l G E h q + w n 5 a R Q L n R l U 3 m F T C A V k 8 m y r a r N v i o G e P V O M b H O n 7 9 A z z y T P + X w 9 P Q 0 X b 1 6 j f c f l 5 V B b M y y P f L R R 5 + I T X L k y B N 0 Y a a L n 4 + e C E a T S R H G T s x o x 7 a d + z w Z m v / q p x Q c e I 1 e H G S 7 y G t J J z 7 H J p K a V 4 9 z 0 R r S d H 9 k h B r D Y f L 5 / a z K R u n c Z x f p q S c f E 8 c M C I V l g Y B 4 L E 6 v / q 2 / L + X t C M 9 n 2 5 h Q w P k r 0 3 w X I F D O 6 6 f 6 p 1 B G S 2 9 I Z X I l q b Y b s T q i n 9 L R o 0 / q L U x T F q P T p 9 + n k y e f p c a m R r l f A J U T n c X 3 h k e y 5 y d S a 9 J P V Y h I s p d J Y O 9 T K U e o X U 1 J S s 5 e o + 7 e f g o w K R B V b l R B / C 1 i 9 Y R M T K K h W Q / 1 N y l 1 z 5 A q F o / T 7 V u 3 q L W 1 l S V l A 9 0 d u k v d 3 d 3 i j F C S K U E r 0 S S 9 + b d / K N e 8 X e H 5 b G h 7 E 4 r f N 5 2 / N K V d 6 Z y 4 F c 6 R C s R R 5 X V k M t s S L 7 I 9 y I U 4 w S e 6 k 1 Q f X K M / + 9 9 / S t / + z r f E n p q d n a N 7 9 4 b p l V d e 5 E p 7 h / Y f 2 C / 2 F Q B C f D H u p 4 k l r z u Z H N s q 5 Y g 0 0 J z i x J W d f y f K J P 5 i v k s 8 d 8 f 7 Y v l E 0 i m e z J C P y W Y k E 4 6 L B O K / X 1 p a p u a W Z l l M o b m 5 m c m U k s U O Q C b k L 3 7 v N 0 W C b W c w o c a 3 N a G A G z d n a X F Z f O m K V E I s L a 2 0 Z B K J Z R M p K 6 V U z h 9 6 e 3 t I r V h 0 l U I 1 d R K N n 4 i t k i 8 T o c z E W f r G a 6 e k A Q E M Q a I J L G + K A Y 8 5 0 v B H t i z / s v s g c d Y o 6 M v Q s 7 s Q V c 5 E 4 f 3 X r 9 2 g v r 5 e W v P V C K F k k h U H m b J q n q X u z c 7 O y u I F I A p U 0 I F d / S K l D J n Q l 5 Z M J K m t u 5 c e e + E 1 u e 7 t j G 3 p 5 X P i 4 I E 2 J g 6 / 1 L T p Y T d u d c 7 R 8 y 6 t J b x P e N E 6 o W w l 1 a P P i Y 8 Z 9 a d 6 w R U + h G j v D C W 5 4 n r 8 b O g H W 6 n x w F v S M M B J g G Q q + k d 3 A o o Y u C + d z D H x 7 s k + c / / Y n 2 Y S q h z f A / d 9 W 1 s L 3 b x 5 i / y E 0 C B F F q h r y L G 6 y A c f f i z l F K d 0 C n G L 8 3 T x 4 m W x 7 b C m F a T U 0 0 8 f o 5 b W F q 3 m 5 c g E p 9 F O I B P g O b 8 D J J T B u f O j M m 2 y U v m U 5 8 9 I J 6 X 2 K S m l V E E t o b T E Q k W U f 8 i t b c l F a O U k V 7 b k 2 P 9 I I Z L D C U g Q k + u j 5 j w r P 9 A 0 Q x d u z N P R f Y 3 U y p r f 2 1 9 l q K G p X Z 2 T T a b R s P d x A r k 4 f 3 l v l A m l z j N T f n 3 4 w c f 0 5 J N H 2 D 6 7 R 3 F W / 4 w 6 d + D g f o q s R q i p q U l I h Z X p 7 9 8 f p a 6 u T p a i I T k H J E t x o 4 a R z H i + I C W I h e 8 + 9 R s / w p X v C O w o Q g F n z g 2 L 5 0 9 I J V 4 / r f p p Q r m R K a f + 5 R K I I j m 2 Q R r 5 n 5 / n k N t Q f + s C V F Z d l D P 4 g 3 c J z F / k v w j e U v + t s t m B i m 5 y K e h c b W d S c X p h I M I V G V H b K V a 5 Q n R m p F G k L + 5 H z u U E q f 5 M f 5 y J A Q / e G p 2 7 v k C B m g Y 6 P s D f Y 5 N J S 7 L l p S X 5 L j x D 7 I O U w f 1 C G q H L I h Q K i Y Q D q W 7 f u U P 9 / f 1 K a v E 1 r M b S b F u p 4 N c E S y X 8 L a 5 j J 5 E J 8 J y / O 6 H e y A 7 C x 2 e G u G o Z A h l C G W m F / f D + Y R u k s c m k y v y h t l H V d R k w u e z T u W S G E j p T M M f W I / f A d c l 6 A 1 y N T U E + d G a V 8 Y n K r v d l c y l I 7 g d R d i X o 7 q y X D n W q i n v x 4 i V q 6 t x N 8 + l 2 W o 0 T H e l O U I R t q 6 8 m f X L 8 a G + c V u f G K F T X Q O F 6 j H d S U i k / t E i T S y f l k M D C d E s 0 N z d P 3 T 3 d Q l p I K K y Q L 2 R i 4 q z G m b C s K o J M S t V T a u N r 3 / 8 t u e a d h B 1 J K O C j j 2 / T G g g C I k l n L 1 R A Q y a 9 H 9 t C G J N z w j 7 8 A 1 n M P t B C N k E P X c Y H I M c 1 5 L g c d g H 2 r n / U e X s 0 K Q C h j 9 7 M l X M E U v / x g U / H t i R z P j p 6 E / T F p + / R c y + 8 L H O a Y x + G r 5 + 5 q 2 w r b C / N T d C r j 9 V S T R D D + D V 5 D K F k 2 0 6 a W E w Y k O r C + Q v U 0 t J C P b 0 9 d P 3 a d d o 7 u F f I J E P l 9 d / D N Y 5 t / B 1 I 9 s Y P / g E u c M d h x x I K + O C j W 1 y l t I f P R U q B S L J P i I N 9 y H V Z k 0 d y 2 S d b U g b U 8 V y O o y b T R + S z P B g C G K g N Q w p V 1 i d w r n Y j 5 5 L 8 x 4 e 1 H + f q 4 6 a 8 v D R H 9 Q 3 N u X O z S R E K F R 8 d t 8 8 O 5 E h g p F O h B D K N j I y I 7 X T 1 y 6 / o 0 O G D 8 m y N m m f y F J M p n m D V E p H m / F s 7 U T I Z e C 7 c 2 7 m E A k 5 / c I O r k C a P 9 F F B Q q 0 n V o 5 Q K C s i 5 Y j F D w o 5 9 m n G q F w + J T d w b p c N 1 H N 8 G H D F k y y v L C d l c y n J M e T I c E T v k z I y X d Z J l T W J s k l t 7 2 l J y B R g K A t p i p B q e H h Y P H j o 7 w K x Q B 5 J 2 v l g c p A p w R I J 0 g l R E a / / 5 s 4 l E 8 C E m s R z 3 9 F 4 / 4 N r / N K 5 8 g u B j O r H E k t I p I l V g F T 8 o c q G Q N j H U D n 2 4 b / a l 1 c G p G h t u w K V X B c Z X L 1 N Q T 5 0 p s q 5 D a n 0 2 C F n y H + 9 L f v k B F X m J E d N O b v f J p U q n 9 w V z e 4 T 4 v B + R S C L V J A 6 n K D a 7 d m z R 5 5 X H p F w X H v 1 c n 1 N S V l o e 6 c 5 I N z w t S A U 8 O G H 1 7 i l z G Q 7 f 5 V t l S + l c s Q C c b D f E E j l U k Y O k s h / t Q 2 o 8 w x w r i 7 m w d 6 5 / r F z P c a n l A F U 7 C x Q 0 b M 5 l + Q / P p z 7 + R M 7 9 L Y h i N q P l C + d W A S J G g Z 3 + e N d C W o I o j 9 K 7 Z N + K a e E Y s J M T 8 / Q 8 s o K 9 b L N V F A y g U z w 5 n E O K f b i r / 4 A V 7 n D Q f T / A U A r l 2 s U t X g 8 A A A A A E l F T k S u Q m C C < / 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 G u i d = " 3 a a 6 5 d b 4 - d 1 f b - 4 b d e - b 4 2 d - 0 2 2 5 3 9 5 4 f 1 d 1 "   R e v = " 4 "   R e v G u i d = " e c e 0 e d e d - 5 0 f 7 - 4 4 d 2 - 9 7 4 a - 4 9 4 4 4 3 f 3 8 3 b 7 " 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 N a m e = " I l l i n o i s "   V i s i b l e = " t r u e "   D a t a T y p e = " S t r i n g "   M o d e l Q u e r y N a m e = " ' R a n g e ' [ I l l i n o i s ] " & g t ; & l t ; T a b l e   M o d e l N a m e = " R a n g e "   N a m e I n S o u r c e = " R a n g e "   V i s i b l e = " t r u e "   L a s t R e f r e s h = " 0 0 0 1 - 0 1 - 0 1 T 0 0 : 0 0 : 0 0 "   / & g t ; & l t ; / G e o C o l u m n & g t ; & l t ; / G e o C o l u m n s & g t ; & l t ; A d m i n D i s t r i c t   N a m e = " I l l i n o i s "   V i s i b l e = " t r u e "   D a t a T y p e = " S t r i n g "   M o d e l Q u e r y N a m e = " ' R a n g e ' [ I l l i n o i s ] " & g t ; & l t ; T a b l e 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 G u i d = " d a 1 b 0 9 f 6 - c 4 e 5 - 4 5 2 c - 9 0 2 5 - 4 e e 2 6 a 7 2 b 1 3 3 "   R e v = " 2 "   R e v G u i d = " 6 6 1 d c 0 b b - f 5 3 9 - 4 e 2 e - 9 d a 5 - c 8 6 3 e f e f 5 e b e " 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 U s e r N o t M a p B y = " t r u e "   S e l T i m e S t g = " N o n e "   C h o o s i n g G e o F i e l d s = " f a l s e " & g t ; & l t ; G e o E n t i t y   N a m e = " G e o E n t i t y "   V i s i b l e = " f a l s e " & g t ; & l t ; G e o C o l u m n s & g t ; & l t ; G e o C o l u m n   N a m e = " I l l i n o i s "   V i s i b l e = " t r u e "   D a t a T y p e = " S t r i n g "   M o d e l Q u e r y N a m e = " ' R a n g e ' [ I l l i n o i s ] " & g t ; & l t ; T a b l e   M o d e l N a m e = " R a n g e "   N a m e I n S o u r c e = " R a n g e "   V i s i b l e = " t r u e "   L a s t R e f r e s h = " 0 0 0 1 - 0 1 - 0 1 T 0 0 : 0 0 : 0 0 "   / & g t ; & l t ; / G e o C o l u m n & g t ; & l t ; / G e o C o l u m n s & g t ; & l t ; A d m i n D i s t r i c t   N a m e = " I l l i n o i s "   V i s i b l e = " t r u e "   D a t a T y p e = " S t r i n g "   M o d e l Q u e r y N a m e = " ' R a n g e ' [ I l l i n o i s ] " & g t ; & l t ; T a b l e   M o d e l N a m e = " R a n g e "   N a m e I n S o u r c e = " R a n g e "   V i s i b l e = " t r u e "   L a s t R e f r e s h = " 0 0 0 1 - 0 1 - 0 1 T 0 0 : 0 0 : 0 0 "   / & g t ; & l t ; / A d m i n D i s t r i c t & g t ; & l t ; / G e o E n t i t y & g t ; & l t ; M e a s u r e s   / & g t ; & l t ; M e a s u r e A F s   / & g t ; & l t ; C o l o r A F & g t ; N o n e & l t ; / C o l o r A F & g t ; & l t ; C h o s e n F i e l d s   / & g t ; & l t ; C h u n k B y & g t ; N o n e & l t ; / C h u n k B y & g t ; & l t ; C h o s e n G e o M a p p i n g s & 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3.xml>��< ? x m l   v e r s i o n = " 1 . 0 "   e n c o d i n g = " u t f - 1 6 " ? > < D a t a M a s h u p   x m l n s = " h t t p : / / s c h e m a s . m i c r o s o f t . c o m / D a t a M a s h u p " > A A A A A B c D A A B Q S w M E F A A C A A g A H X W 5 T r f 0 s c + n A A A A + A A A A B I A H A B D b 2 5 m a W c v U G F j a 2 F n Z S 5 4 b W w g o h g A K K A U A A A A A A A A A A A A A A A A A A A A A A A A A A A A h Y 9 B D o I w F E S v Q r q n h Y K G k E 9 Z u J X E h G j c N q V C I x R D i + V u L j y S V 5 B E U X c u Z / I m e f O 4 3 S G f u t a 7 y s G o X m c o x A H y p B Z 9 p X S d o d G e / A T l D H Z c n H k t v R n W J p 2 M y l B j 7 S U l x D m H X Y T 7 o S Y 0 C E J y L L a l a G T H f a W N 5 V p I 9 F l V / 1 e I w e E l w y h e J 3 g V R x T T O A S y 1 F A o / U X o b I w D I D 8 l b M b W j o N k U v v 7 E s g S g b x f s C d Q S w M E F A A C A A g A H X W 5 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1 u U 4 o i k e 4 D g A A A B E A A A A T A B w A R m 9 y b X V s Y X M v U 2 V j d G l v b j E u b S C i G A A o o B Q A A A A A A A A A A A A A A A A A A A A A A A A A A A A r T k 0 u y c z P U w i G 0 I b W A F B L A Q I t A B Q A A g A I A B 1 1 u U 6 3 9 L H P p w A A A P g A A A A S A A A A A A A A A A A A A A A A A A A A A A B D b 2 5 m a W c v U G F j a 2 F n Z S 5 4 b W x Q S w E C L Q A U A A I A C A A d d b l O D 8 r p q 6 Q A A A D p A A A A E w A A A A A A A A A A A A A A A A D z A A A A W 0 N v b n R l b n R f V H l w Z X N d L n h t b F B L A Q I t A B Q A A g A I A B 1 1 u U 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U 6 z n g f Y f q Q p d s B D v 8 8 2 H X A A A A A A I A A A A A A B B m A A A A A Q A A I A A A A D S D a 2 t 5 Y O s P G x w 2 L N y s F G z 0 w Z d U b a t i g 6 I m M N 6 X L t k g A A A A A A 6 A A A A A A g A A I A A A A K q C R T g 2 t H u E 8 B 5 l I T j b q / f Z q l J 5 T F M 3 / f u + b Y I Q 9 2 C 4 U A A A A D 5 P W s x C r g G P 9 x 5 T 6 l G B z N i k 2 U h 9 q b Y k V x Q V h 8 t z r + 9 r G V K G k 1 I H e O f 1 i 5 l G G H + U r 5 x v 7 w l 6 r U u 0 O 7 t S G u J x 4 2 E v N I Z j u K L L / g c C K m l x E X b a Q A A A A P B J L E h B G P G c y K J k p R 2 l 9 h j 1 f 1 9 l g G q S f N j V a J b R v i s t v y K G J i 0 s 4 S O R o w 9 m d L 8 F T 8 g P c / b G 3 Q f A y m / x M s e J 3 Y g = < / D a t a M a s h u p > 
</file>

<file path=customXml/item4.xml>��< ? x m l   v e r s i o n = " 1 . 0 "   e n c o d i n g = " u t f - 1 6 " ? > < V i s u a l i z a t i o n L S t a t e   x m l n s : x s d = " h t t p : / / w w w . w 3 . o r g / 2 0 0 1 / X M L S c h e m a "   x m l n s : x s i = " h t t p : / / w w w . w 3 . o r g / 2 0 0 1 / X M L S c h e m a - i n s t a n c e "   x m l n s = " h t t p : / / m i c r o s o f t . d a t a . v i s u a l i z a t i o n . C l i e n t . E x c e l . L S t a t e / 1 . 0 " > < c g > H 4 s I A A A A A A A E A O 1 c 2 2 4 b R x L 9 F Y L A P n r Y 9 4 s h y d B K 6 5 i R S A W W L S X 7 N i b H 0 k D U j M E Z W n Z + L Q / 7 S f s L O T 3 D J m 1 n A Q 8 7 S L o f F j Z s S x S l Y x 5 W 1 6 m q U / 3 f 3 / 5 z 9 O L T 4 2 r 0 s V g 3 Z V 0 d j 2 l G x q O i W t T L s r o 7 H m / a 9 8 / M + M X J 0 T / x 4 W X e X t b V W b 6 4 L 0 Z 4 U t U 8 / 9 Q s j 8 f 3 b f v h + W T y 9 P S U P f G s X t 9 N G C F 0 8 v P s 8 h p f + Z i P d 1 9 c f v + L n 5 V V 0 + b V o h i f H E 2 b / p m 7 Z z 2 W i 3 X d 1 O / b b J m 3 e f a x b D b 5 q v w 1 b w E 9 u y t q v p w 4 / H j m 6 O F 4 / C J f P p b V e d m 0 6 3 L R H r 9 t 8 3 s 8 d J O v N s X o f n E 8 b t c b 9 1 N + K O r X R V O v N u 6 7 N N 9 8 P F q 1 x 2 N u M 8 6 4 1 o o J S a m m x o x H K 7 x W z y i l m d K G M a a k Y h I v H L 7 6 t P + p A I f v R / E D X t b r x 7 x t i + X p c r k u m u b E I T m a / O H T R 9 v H X 5 b F a g k g D n d 1 N / r U l M + r c r X F O 5 q E P 3 D y 9 s 3 R p P + u 3 / 0 m J 2 + r E p B H 1 2 3 e F s 3 + a Z N v Q E 6 + e v l O j r 7 + G P + L S f e C 4 + / p / 6 Z l l j c N 3 l G b p m j b J o w f w T K q G Z d S S W q k F M p u + d G g h 0 h C O J f K c q 6 G E v Q V p i h M z U 7 3 L / l 3 3 g d / G 1 N n i L X 3 9 b o q 8 z C a u M 4 Y y N G c E E E l 4 Z b u w s h m C g x q S y T T X H D E 1 7 B I 2 k O K w t J Z g i z d F O v H u m r D K B I i I 1 o y / O L M S m O N 8 J H E M q W Y s s p w w 7 V B g A 0 j a I s m C j s 3 C Z 5 2 p + v y 1 7 o K D S C R M Y t M Z K X l k k g j / T n X 5 S E l F L V C S E O I H h x A W z x R + D n 9 d 3 p n 3 O v 7 e l n 8 g 5 F p s 8 q r Z W A Q I e s w w y w j C B V B G N 8 F E c 2 Q o A x R Q m p J r e Q 4 A I e F U Q d r 1 I O K w t X r a X p c z e t 1 e w + u z v O H u g 0 M K a E z I R Q n h n J p j e J s J + 0 I y S A k O L Q d Q U x 1 J + E w r j p Y o x 5 U F K 7 m 5 + l x d f u 5 h h a / C w w o l l l r k X 6 o t E p p u 9 N 3 l O h M S i o k U 1 x B l + v B E n y L J w o / t 7 + k x 8 + 8 e E I k / V K v H 8 I p 4 p Z x c M C k y 0 y 7 M 0 / i M I T g M 5 I x K y y j g 6 U D I I 0 c o C g c z R P k a F o t y z x Y O 9 j M U k Q R k Z A P E g r B i 2 + j M m a o t p Z T J c g B V e w W T h R 6 p v P 0 Q u i 2 a F r E 0 E 2 5 v i v D a y S T K c G k F p w S T l w x t B X g h q B E 4 p p b Q g 8 9 6 o B r 5 F F F Y e v 2 J j 2 2 r t b F X V 0 F H n Y 8 s 9 w o g 5 M O K Q n 6 z p N E G U E + M p S g z D 0 g G f V Y o l B z 9 T o 9 a v p c N C s + l Y s 6 j C A u M s F c n E B p d 9 K A + U 4 D U R m F L L f E Q P K B J j 1 U g b t s 1 E O K w t N 8 l h 5 P s 7 J p 6 s 2 6 D O T I Z C D I N e e I p F r u E 5 J l m d C a o U V E F a V Q 5 I O r J A 8 o C k O z q / Q Y 8 h X S W b 6 u V 2 W w d J A Z R A P X 8 l u m t M 3 Q b x W c C S 6 I Y W R 4 P d v X S B 5 W F L 7 m Z + n x 5 d 7 A 7 v e H D 6 F B x T K N t o M W G r W s V m g x e P m A D i u S F W S F M U L j n 3 h g W D n 7 B a Y o P M 2 u 0 + P p r F 7 V 6 3 w Z m p 0 M y l n M K b Z d c O K 4 6 M d J B J E G 6 p h R T g A q M f j k 8 4 C i M H S W 4 M n n p 3 4 Q 5 P V 7 / I E X a P P 4 L n h y A c Y I w k b h l N O u 1 e D 1 h N Y Z o W j 2 Q e x p H I M H V L c e 4 K h + P / L g o r B 3 n u A 5 e H V f B s a W Q N e O S s m F 1 Z y i G e 5 S U h d b B i c j Q d v c M C o 5 P y R X O T B R m L l 6 l d 7 J d 1 l v M N c O 7 0 K Q z E J 3 o x G h o S e E M f 7 o s z Q z l h o M n / Y l 1 b D 8 t E M U h a P L B C e A t 2 W z g J O h D K 1 u R a a 4 t e h B Y C C r D V S 4 D y G b 4 Z D D p y D 1 u i H T 4 P S 0 Q x S F o 9 s E Z x e v 8 q e 8 D B R 5 1 E 3 L I f K Q j X g / Y P L 6 Q U I / M C 2 s w u e N 7 Y T F s C D q 4 U R h 5 1 W C 7 L w p q g p G n c L Z g 0 L 8 Q j I z g q H X C l n A h K B O x / V J S G V w N 8 A E Q Q x S U W 9 U G U b Q D l E U j t 4 k 2 G 6 9 e l j l 9 z X c Z a E U S Y P G n Z K E K e c Z Q i O o o 8 h i o o S 4 c j N 0 O t z R 5 c F E Y e f q I j 2 d M M v L K j B 6 h E S Q K B Q / C J P O D u S 7 q 8 p m D C 0 h Q V D e E o 1 u w / A a 1 q G J w s 3 s X w l y U y 7 u y 7 s 8 X B 6 4 / g J k A K N E Y K L n a y E j I Q + I x S Q J N p R D z H Z b O H H 4 S T D 7 9 P 3 v H + H I L T 6 H n W 6 o g i h 6 3 G j / Q A N Y J f Y 2 L m g 7 J + k w Y e r K V e d k H Z a A X P + 7 h x S F p / m P 6 c X R 6 S p / l w c n I N S j O O Q Y R F w 3 8 P t y H m s E H K u u R B 2 e g L Z Y o n B z e p k e N 7 P S K b h w W 5 A T a n Y / g X B E 9 P J A Z N Q a d F G F 6 d s L w 3 O Q R x S F o 1 m C C g 7 v 2 e Y h U L 8 p 8 O D a O + i 8 W W 6 / 6 P N g H g s / g 1 D E G b 7 h k x x u C e r h R G H n N E E F d 1 F U 7 W b x E J i B 4 P V 2 2 g 1 M W A q d g H G 5 L 4 E k 6 N G a W n 3 Y z o S H E 4 W f i w T d Q C 8 x g i i X g e H D T C Z h A 6 L w E v d + E u 8 k R p t U G L h O m C u O O o q G C o Q t n i j 8 v E w w A 9 3 m z T 0 c j 2 2 w y Q T O V I y / 0 c b m a C b o v R O o N 5 l g C r E 1 Q w 7 X c H t I U V i 6 / e t 7 p V 8 t I / W 7 W / 8 f 3 b g t s r 9 t S W h e v F u H p 3 U B h z z T s L 4 J h j I f a 3 W + 9 2 x t 5 v w 6 F k m j 9 7 8 d U L j 0 g K K 8 5 e c J l v 9 n N a T x o i 0 X m 9 A l I Z C E / Q W p q Z J f N W g 0 a h q O 6 f U B d c s X Y K I Q d J b g j t C 0 f g p M 6 1 i E R H N M Y X Q j S L c J u e t q c n Q 1 C c H Y g I O 4 Q 0 y + w B K F m O l f n y w O X l X t G z O v 8 s c P S O 3 r 0 P Y m z 9 B w x q o W l z j k D G w F W 2 W M Z V W J H e M D 3 b 2 u L 7 N D F I W p e Y J j a m 9 3 D m u f u e K F M l j l I b V Q w C j i 1 b G G O 9 u 6 N X B G F N j r F l G G t c 8 8 o C g M 3 S Q Y S 1 B q 8 M k H n n M c 2 6 g C i Q b L J g r r d J 1 R q h + w c a x z C T c U N Q e W L 1 s 8 U f j 5 I U F + Z t g h D r Z 5 Y K v O 7 d y j y B e u m t y f c e g E g D n E l Y L C c z U N Z j v D A m i L J w o / s w R F w k 8 Y U T e f V x / z 4 F U T D A k M 1 u n c w A Z Z q N 9 X 6 I I I p j Z s e R u r N e 5 O O G g M + i W o K E z 9 l G A k X d e b b k 3 V u 5 0 D c x J 2 T n B l g u v K w F W A J O Q r I y w G G Y v z D j v g 0 l V M c v A t F x 2 w k Y c V h a / r B M 2 H F 3 n V 5 I E 3 k X C D 9 h n 6 Z o 4 f g y 1 v P z X A r o O B I o f 6 N g b m 3 u F L k D 2 Y K N x c J G i 8 P i 9 W M E 6 F S m / c 4 0 O c J w c 7 C 2 4 T F f / y 0 l t i 1 x t z u M P d 8 R 5 Q F I b O E + w u n K 4 f / k z 8 C B x m S E c w v 8 N W D b X g v R 9 u K Q g X x k i J R S H s Q R 6 w F O Q B R W H o N M H 1 u j f F p + D j j S J O u L Y M 9 k 9 k I + 6 t H + j O c X y k c f Z R 3 K U w O A N 1 U K I Q 8 + b n 9 G b W X i j 8 q f s s s P n I 4 Z F C m D D n k t o e c B S 3 W T D o c E s V N 9 R g M D p U d / c i I e J t F t c J 3 m Y x X c J 6 G K b j c M M S h z X X 7 T f C Q M V g e v c U U X h z M L B W c F 2 j s 9 A l p 2 G l U Y c m S h R N E + R m X n z M Q 8 e i 7 q I / i X u U Y H A n u O l q f 4 s F p Q r k w J C I a R w W 7 G A + H B o / P Z w o 7 M w T X L u f 5 e v P 4 T c r Q V 5 b N 3 G Q 1 u k 4 5 3 D 3 A k 5 h u w c t u 9 4 K M t w 2 5 e F E 4 W c W O X o m U 3 c 9 4 z c X e 5 7 8 D p v d r / 8 T V 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Props1.xml><?xml version="1.0" encoding="utf-8"?>
<ds:datastoreItem xmlns:ds="http://schemas.openxmlformats.org/officeDocument/2006/customXml" ds:itemID="{4259835B-1282-4726-A7DF-5B18678EFFCA}">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7D0B1600-9AF7-483D-AAF3-DFB08B0A9413}">
  <ds:schemaRefs>
    <ds:schemaRef ds:uri="http://www.w3.org/2001/XMLSchema"/>
    <ds:schemaRef ds:uri="http://microsoft.data.visualization.engine.tours/1.0"/>
  </ds:schemaRefs>
</ds:datastoreItem>
</file>

<file path=customXml/itemProps3.xml><?xml version="1.0" encoding="utf-8"?>
<ds:datastoreItem xmlns:ds="http://schemas.openxmlformats.org/officeDocument/2006/customXml" ds:itemID="{0A1D6A44-F269-4D20-BCDB-9091F6AED3C3}">
  <ds:schemaRefs>
    <ds:schemaRef ds:uri="http://schemas.microsoft.com/DataMashup"/>
  </ds:schemaRefs>
</ds:datastoreItem>
</file>

<file path=customXml/itemProps4.xml><?xml version="1.0" encoding="utf-8"?>
<ds:datastoreItem xmlns:ds="http://schemas.openxmlformats.org/officeDocument/2006/customXml" ds:itemID="{FEBABC24-C9A3-4F32-ADF4-8808D3DB7327}">
  <ds:schemaRefs>
    <ds:schemaRef ds:uri="http://www.w3.org/2001/XMLSchema"/>
    <ds:schemaRef ds:uri="http://microsoft.data.visualization.Client.Excel.LStat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62</vt:i4>
      </vt:variant>
    </vt:vector>
  </HeadingPairs>
  <TitlesOfParts>
    <vt:vector size="73" baseType="lpstr">
      <vt:lpstr>Cold Chain Index</vt:lpstr>
      <vt:lpstr>National Labor</vt:lpstr>
      <vt:lpstr>Regional Labor</vt:lpstr>
      <vt:lpstr>National and State Energy</vt:lpstr>
      <vt:lpstr>Energy Quarterly Calculations</vt:lpstr>
      <vt:lpstr>National Rent</vt:lpstr>
      <vt:lpstr>Metro Rent</vt:lpstr>
      <vt:lpstr>National Supplies &amp; Other</vt:lpstr>
      <vt:lpstr>National Maintenance &amp; Repair</vt:lpstr>
      <vt:lpstr>All Location Values</vt:lpstr>
      <vt:lpstr>Regions and Metros</vt:lpstr>
      <vt:lpstr>Alabama</vt:lpstr>
      <vt:lpstr>Alaska</vt:lpstr>
      <vt:lpstr>Arizona</vt:lpstr>
      <vt:lpstr>Arkansas</vt:lpstr>
      <vt:lpstr>California</vt:lpstr>
      <vt:lpstr>Colorado</vt:lpstr>
      <vt:lpstr>Connecticut</vt:lpstr>
      <vt:lpstr>Delaware</vt:lpstr>
      <vt:lpstr>District_of_Columbia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Mid_Atlantic_Region</vt:lpstr>
      <vt:lpstr>Midwest_Region</vt:lpstr>
      <vt:lpstr>Minnesota</vt:lpstr>
      <vt:lpstr>Mississippi</vt:lpstr>
      <vt:lpstr>Missouri</vt:lpstr>
      <vt:lpstr>Montana</vt:lpstr>
      <vt:lpstr>Mountain_Region</vt:lpstr>
      <vt:lpstr>Nebraska</vt:lpstr>
      <vt:lpstr>Nevada</vt:lpstr>
      <vt:lpstr>New_England</vt:lpstr>
      <vt:lpstr>New_Hampshire</vt:lpstr>
      <vt:lpstr>New_Jersey</vt:lpstr>
      <vt:lpstr>New_Mexico</vt:lpstr>
      <vt:lpstr>New_York</vt:lpstr>
      <vt:lpstr>North_Carolina</vt:lpstr>
      <vt:lpstr>North_Dakota</vt:lpstr>
      <vt:lpstr>Northeast_Region</vt:lpstr>
      <vt:lpstr>Ohio</vt:lpstr>
      <vt:lpstr>Oklahoma</vt:lpstr>
      <vt:lpstr>Oregon</vt:lpstr>
      <vt:lpstr>Pacific_Region</vt:lpstr>
      <vt:lpstr>Pennsylvania</vt:lpstr>
      <vt:lpstr>'Cold Chain Index'!Print_Area</vt:lpstr>
      <vt:lpstr>'National and State Energy'!Print_Area</vt:lpstr>
      <vt:lpstr>'National and State Energy'!Print_Titles</vt:lpstr>
      <vt:lpstr>Rhode_Island</vt:lpstr>
      <vt:lpstr>South_Carolina</vt:lpstr>
      <vt:lpstr>South_Dakota</vt:lpstr>
      <vt:lpstr>South_Region</vt:lpstr>
      <vt:lpstr>Tennessee</vt:lpstr>
      <vt:lpstr>Texas</vt:lpstr>
      <vt:lpstr>Utah</vt:lpstr>
      <vt:lpstr>Vermont</vt:lpstr>
      <vt:lpstr>Virginia</vt:lpstr>
      <vt:lpstr>Washington</vt:lpstr>
      <vt:lpstr>West_Region</vt:lpstr>
      <vt:lpstr>West_Virginia</vt:lpstr>
      <vt:lpstr>Wisconsin</vt:lpstr>
      <vt:lpstr>Wyoming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 Bautisa</cp:lastModifiedBy>
  <cp:lastPrinted>2021-12-05T17:24:42Z</cp:lastPrinted>
  <dcterms:created xsi:type="dcterms:W3CDTF">2018-12-19T20:29:28Z</dcterms:created>
  <dcterms:modified xsi:type="dcterms:W3CDTF">2023-01-24T19:08:07Z</dcterms:modified>
</cp:coreProperties>
</file>